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han\Desktop\"/>
    </mc:Choice>
  </mc:AlternateContent>
  <xr:revisionPtr revIDLastSave="0" documentId="13_ncr:1_{05EBCDD0-7F59-4728-AA17-F3DC98A35548}" xr6:coauthVersionLast="47" xr6:coauthVersionMax="47" xr10:uidLastSave="{00000000-0000-0000-0000-000000000000}"/>
  <bookViews>
    <workbookView xWindow="28680" yWindow="-120" windowWidth="29040" windowHeight="15720" activeTab="1" xr2:uid="{3C58BF95-CFE5-41F3-B604-F613AF98A61F}"/>
  </bookViews>
  <sheets>
    <sheet name="Repassado" sheetId="1" r:id="rId1"/>
    <sheet name="Arrecadad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3" l="1"/>
  <c r="D13" i="3"/>
  <c r="E13" i="3"/>
  <c r="F13" i="3"/>
  <c r="G13" i="3"/>
  <c r="H13" i="3"/>
  <c r="I13" i="3"/>
  <c r="J13" i="3"/>
  <c r="K13" i="3"/>
  <c r="L13" i="3"/>
  <c r="M13" i="3"/>
  <c r="N13" i="3"/>
  <c r="O13" i="3"/>
  <c r="C13" i="3"/>
  <c r="J12" i="3"/>
  <c r="R8" i="3"/>
  <c r="R6" i="3"/>
  <c r="R5" i="3"/>
  <c r="R4" i="3"/>
  <c r="E6" i="1"/>
  <c r="C6" i="1"/>
  <c r="R7" i="3"/>
  <c r="D6" i="1"/>
  <c r="L9" i="3"/>
  <c r="C9" i="3"/>
  <c r="U8" i="3" l="1"/>
  <c r="R9" i="3"/>
  <c r="Q9" i="3" l="1"/>
  <c r="P9" i="3"/>
  <c r="O9" i="3"/>
  <c r="N9" i="3"/>
  <c r="M9" i="3"/>
  <c r="L10" i="3"/>
  <c r="K9" i="3"/>
  <c r="J9" i="3"/>
  <c r="I9" i="3"/>
  <c r="H9" i="3"/>
  <c r="G9" i="3"/>
  <c r="F9" i="3"/>
  <c r="E9" i="3"/>
  <c r="D9" i="3"/>
  <c r="Q6" i="3"/>
  <c r="O6" i="3"/>
  <c r="M6" i="3"/>
  <c r="H6" i="3"/>
  <c r="E6" i="3"/>
  <c r="D6" i="3"/>
  <c r="C6" i="3"/>
  <c r="P5" i="3"/>
  <c r="P6" i="3" s="1"/>
  <c r="N5" i="3"/>
  <c r="N6" i="3" s="1"/>
  <c r="L5" i="3"/>
  <c r="L6" i="3" s="1"/>
  <c r="K5" i="3"/>
  <c r="K6" i="3" s="1"/>
  <c r="J5" i="3"/>
  <c r="J6" i="3" s="1"/>
  <c r="I5" i="3"/>
  <c r="H5" i="3"/>
  <c r="G5" i="3"/>
  <c r="G6" i="3" s="1"/>
  <c r="G10" i="3" s="1"/>
  <c r="F5" i="3"/>
  <c r="F6" i="3" l="1"/>
  <c r="J10" i="3"/>
  <c r="H10" i="3"/>
  <c r="K10" i="3"/>
  <c r="Q10" i="3"/>
  <c r="P10" i="3"/>
  <c r="M10" i="3"/>
  <c r="N10" i="3"/>
  <c r="O10" i="3"/>
  <c r="C10" i="3"/>
  <c r="D10" i="3"/>
  <c r="E10" i="3"/>
  <c r="F10" i="3"/>
  <c r="I6" i="3"/>
  <c r="R8" i="1"/>
  <c r="R7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Q6" i="1"/>
  <c r="O6" i="1"/>
  <c r="M6" i="1"/>
  <c r="P5" i="1"/>
  <c r="P6" i="1" s="1"/>
  <c r="N5" i="1"/>
  <c r="N6" i="1" s="1"/>
  <c r="L5" i="1"/>
  <c r="L6" i="1" s="1"/>
  <c r="K5" i="1"/>
  <c r="K6" i="1" s="1"/>
  <c r="J5" i="1"/>
  <c r="I5" i="1"/>
  <c r="I6" i="1" s="1"/>
  <c r="H5" i="1"/>
  <c r="H6" i="1" s="1"/>
  <c r="G5" i="1"/>
  <c r="G6" i="1" s="1"/>
  <c r="F5" i="1"/>
  <c r="J4" i="1"/>
  <c r="R4" i="1" s="1"/>
  <c r="R5" i="1" l="1"/>
  <c r="F6" i="1"/>
  <c r="U7" i="3"/>
  <c r="U9" i="3"/>
  <c r="R9" i="1"/>
  <c r="R10" i="3"/>
  <c r="I10" i="3"/>
  <c r="H10" i="1"/>
  <c r="C10" i="1"/>
  <c r="D10" i="1"/>
  <c r="O10" i="1"/>
  <c r="Q10" i="1"/>
  <c r="M10" i="1"/>
  <c r="E10" i="1"/>
  <c r="J6" i="1"/>
  <c r="K10" i="1"/>
  <c r="L10" i="1"/>
  <c r="N10" i="1"/>
  <c r="P10" i="1"/>
  <c r="I10" i="1"/>
  <c r="J10" i="1"/>
  <c r="G10" i="1"/>
  <c r="R6" i="1"/>
  <c r="U7" i="1" l="1"/>
  <c r="U8" i="1"/>
  <c r="U9" i="1"/>
  <c r="R10" i="1"/>
  <c r="F10" i="1"/>
</calcChain>
</file>

<file path=xl/sharedStrings.xml><?xml version="1.0" encoding="utf-8"?>
<sst xmlns="http://schemas.openxmlformats.org/spreadsheetml/2006/main" count="34" uniqueCount="20">
  <si>
    <t>Acumulado</t>
  </si>
  <si>
    <t>Arrecadação</t>
  </si>
  <si>
    <t>Repasse do Órgão Gestor</t>
  </si>
  <si>
    <t>Rendimento de aplicação financeira</t>
  </si>
  <si>
    <t>Disponível Total</t>
  </si>
  <si>
    <t>Desembolso - Operacionalidade da Agência (7,5%)</t>
  </si>
  <si>
    <t>Desembolso - Ações finalísticas (92,5%)</t>
  </si>
  <si>
    <t>%</t>
  </si>
  <si>
    <t>DESEMBOLSO TOTAL</t>
  </si>
  <si>
    <t>Total</t>
  </si>
  <si>
    <t>Índice de desembolso</t>
  </si>
  <si>
    <t>Índice de desembolso - até 2022</t>
  </si>
  <si>
    <t>002/2009</t>
  </si>
  <si>
    <t>001/2012</t>
  </si>
  <si>
    <t>002/2017</t>
  </si>
  <si>
    <t>003/2019</t>
  </si>
  <si>
    <t>Custeio adminsitrativo</t>
  </si>
  <si>
    <t>Atividades finalísticas</t>
  </si>
  <si>
    <t>Diferença Arrecadado x Repassado</t>
  </si>
  <si>
    <t>Recurso repassado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</si>
</sst>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</font>
    <font>
      <sz val="9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0" fontId="2" fillId="0" borderId="0" xfId="2" applyNumberFormat="1" applyFont="1" applyFill="1" applyBorder="1"/>
    <xf numFmtId="0" fontId="3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3" fontId="3" fillId="3" borderId="6" xfId="1" applyFont="1" applyFill="1" applyBorder="1" applyAlignment="1">
      <alignment horizontal="center" vertical="center"/>
    </xf>
    <xf numFmtId="43" fontId="3" fillId="3" borderId="7" xfId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horizontal="center" vertical="center"/>
    </xf>
    <xf numFmtId="43" fontId="4" fillId="3" borderId="7" xfId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43" fontId="4" fillId="4" borderId="9" xfId="1" applyFont="1" applyFill="1" applyBorder="1" applyAlignment="1">
      <alignment vertical="center"/>
    </xf>
    <xf numFmtId="43" fontId="4" fillId="4" borderId="10" xfId="1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43" fontId="3" fillId="4" borderId="6" xfId="1" applyFont="1" applyFill="1" applyBorder="1" applyAlignment="1">
      <alignment horizontal="center" vertical="center"/>
    </xf>
    <xf numFmtId="43" fontId="3" fillId="4" borderId="7" xfId="1" applyFont="1" applyFill="1" applyBorder="1" applyAlignment="1">
      <alignment horizontal="center" vertical="center"/>
    </xf>
    <xf numFmtId="10" fontId="2" fillId="0" borderId="6" xfId="2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43" fontId="3" fillId="4" borderId="15" xfId="1" applyFont="1" applyFill="1" applyBorder="1" applyAlignment="1">
      <alignment horizontal="center" vertical="center"/>
    </xf>
    <xf numFmtId="43" fontId="3" fillId="4" borderId="16" xfId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43" fontId="4" fillId="4" borderId="18" xfId="1" applyFont="1" applyFill="1" applyBorder="1" applyAlignment="1">
      <alignment vertical="center"/>
    </xf>
    <xf numFmtId="43" fontId="4" fillId="4" borderId="19" xfId="1" applyFont="1" applyFill="1" applyBorder="1" applyAlignment="1">
      <alignment vertical="center"/>
    </xf>
    <xf numFmtId="10" fontId="2" fillId="0" borderId="4" xfId="2" applyNumberFormat="1" applyFont="1" applyFill="1" applyBorder="1"/>
    <xf numFmtId="43" fontId="2" fillId="0" borderId="9" xfId="0" applyNumberFormat="1" applyFont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43" fontId="3" fillId="3" borderId="3" xfId="1" applyFont="1" applyFill="1" applyBorder="1" applyAlignment="1">
      <alignment horizontal="center" vertical="center"/>
    </xf>
    <xf numFmtId="10" fontId="2" fillId="0" borderId="9" xfId="2" applyNumberFormat="1" applyFont="1" applyFill="1" applyBorder="1"/>
    <xf numFmtId="0" fontId="2" fillId="0" borderId="9" xfId="0" applyFont="1" applyBorder="1"/>
    <xf numFmtId="43" fontId="5" fillId="0" borderId="1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3" fontId="6" fillId="5" borderId="3" xfId="1" applyFont="1" applyFill="1" applyBorder="1" applyAlignment="1">
      <alignment horizontal="center" vertical="center"/>
    </xf>
    <xf numFmtId="43" fontId="7" fillId="5" borderId="9" xfId="0" applyNumberFormat="1" applyFont="1" applyFill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73D7D-859A-415E-B722-1A7D0DE5423A}">
  <dimension ref="B1:U11"/>
  <sheetViews>
    <sheetView workbookViewId="0">
      <selection activeCell="B2" sqref="B2"/>
    </sheetView>
  </sheetViews>
  <sheetFormatPr defaultRowHeight="15" x14ac:dyDescent="0.25"/>
  <cols>
    <col min="1" max="1" width="1.85546875" style="1" customWidth="1"/>
    <col min="2" max="2" width="43.42578125" style="1" customWidth="1"/>
    <col min="3" max="18" width="14.7109375" style="1" customWidth="1"/>
    <col min="19" max="19" width="4" style="1" customWidth="1"/>
    <col min="20" max="20" width="14" style="1" bestFit="1" customWidth="1"/>
    <col min="21" max="21" width="11.85546875" style="1" customWidth="1"/>
    <col min="22" max="23" width="14.7109375" style="1" customWidth="1"/>
    <col min="24" max="16384" width="9.140625" style="1"/>
  </cols>
  <sheetData>
    <row r="1" spans="2:21" ht="8.25" customHeight="1" x14ac:dyDescent="0.25"/>
    <row r="2" spans="2:21" ht="27" customHeight="1" thickBot="1" x14ac:dyDescent="0.3">
      <c r="C2" s="41" t="s">
        <v>12</v>
      </c>
      <c r="D2" s="41"/>
      <c r="E2" s="41"/>
      <c r="F2" s="42" t="s">
        <v>13</v>
      </c>
      <c r="G2" s="43"/>
      <c r="H2" s="43"/>
      <c r="I2" s="43"/>
      <c r="J2" s="44"/>
      <c r="K2" s="42" t="s">
        <v>14</v>
      </c>
      <c r="L2" s="44"/>
      <c r="M2" s="41" t="s">
        <v>15</v>
      </c>
      <c r="N2" s="41"/>
      <c r="O2" s="41"/>
      <c r="P2" s="41"/>
      <c r="Q2" s="41"/>
    </row>
    <row r="3" spans="2:21" ht="30" customHeight="1" thickTop="1" x14ac:dyDescent="0.25">
      <c r="B3" s="5"/>
      <c r="C3" s="6">
        <v>2010</v>
      </c>
      <c r="D3" s="6">
        <v>2011</v>
      </c>
      <c r="E3" s="6">
        <v>2012</v>
      </c>
      <c r="F3" s="6">
        <v>2013</v>
      </c>
      <c r="G3" s="6">
        <v>2014</v>
      </c>
      <c r="H3" s="6">
        <v>2015</v>
      </c>
      <c r="I3" s="6">
        <v>2016</v>
      </c>
      <c r="J3" s="6">
        <v>2017</v>
      </c>
      <c r="K3" s="6">
        <v>2018</v>
      </c>
      <c r="L3" s="6">
        <v>2019</v>
      </c>
      <c r="M3" s="6">
        <v>2020</v>
      </c>
      <c r="N3" s="7">
        <v>2021</v>
      </c>
      <c r="O3" s="7">
        <v>2022</v>
      </c>
      <c r="P3" s="7">
        <v>2023</v>
      </c>
      <c r="Q3" s="7">
        <v>2024</v>
      </c>
      <c r="R3" s="8" t="s">
        <v>0</v>
      </c>
    </row>
    <row r="4" spans="2:21" ht="30" customHeight="1" x14ac:dyDescent="0.25">
      <c r="B4" s="9" t="s">
        <v>2</v>
      </c>
      <c r="C4" s="10">
        <v>3116177.73</v>
      </c>
      <c r="D4" s="10">
        <v>5098909.34</v>
      </c>
      <c r="E4" s="10">
        <v>5155305.93</v>
      </c>
      <c r="F4" s="10">
        <v>6212926.3300000001</v>
      </c>
      <c r="G4" s="10">
        <v>4192825.84</v>
      </c>
      <c r="H4" s="10">
        <v>5071370.45</v>
      </c>
      <c r="I4" s="10">
        <v>1425300.39</v>
      </c>
      <c r="J4" s="10">
        <f>924009.11+324138.45</f>
        <v>1248147.56</v>
      </c>
      <c r="K4" s="10">
        <v>453365.15</v>
      </c>
      <c r="L4" s="10">
        <v>0</v>
      </c>
      <c r="M4" s="10">
        <v>3152820.76</v>
      </c>
      <c r="N4" s="10">
        <v>3138235.91</v>
      </c>
      <c r="O4" s="10">
        <v>8654281.2699999996</v>
      </c>
      <c r="P4" s="10">
        <v>18306109.41</v>
      </c>
      <c r="Q4" s="10">
        <v>22152493.129999999</v>
      </c>
      <c r="R4" s="11">
        <f>SUM(C4:Q4)</f>
        <v>87378269.199999988</v>
      </c>
    </row>
    <row r="5" spans="2:21" ht="30" customHeight="1" x14ac:dyDescent="0.25">
      <c r="B5" s="9" t="s">
        <v>3</v>
      </c>
      <c r="C5" s="10">
        <v>74481.649999999994</v>
      </c>
      <c r="D5" s="10">
        <v>395272.18622277898</v>
      </c>
      <c r="E5" s="10">
        <v>354507.4</v>
      </c>
      <c r="F5" s="10">
        <f>1021454.84+5172.78-224692.74</f>
        <v>801934.88</v>
      </c>
      <c r="G5" s="10">
        <f>1415053.93-318386.02+15228.38-3035.81</f>
        <v>1108860.4799999997</v>
      </c>
      <c r="H5" s="10">
        <f>1820168-409537.15+3271.22-735.99</f>
        <v>1413166.0800000001</v>
      </c>
      <c r="I5" s="10">
        <f>3162232.21-663091.72+957.82-215.46</f>
        <v>2499882.85</v>
      </c>
      <c r="J5" s="10">
        <f>39377.86+2770851.36-7332.7-427560.88</f>
        <v>2375335.6399999997</v>
      </c>
      <c r="K5" s="10">
        <f>11184.7+1960042.41-2516.46-167472.13</f>
        <v>1801238.52</v>
      </c>
      <c r="L5" s="10">
        <f>4777.73-1074.97+1904578.46+1040819.33</f>
        <v>2949100.55</v>
      </c>
      <c r="M5" s="10">
        <v>914939.08</v>
      </c>
      <c r="N5" s="10">
        <f>9506.73-2138.98+1546259.9-33052.05</f>
        <v>1520575.5999999999</v>
      </c>
      <c r="O5" s="10">
        <v>3930796.63</v>
      </c>
      <c r="P5" s="10">
        <f>4379919.22+21083.89-8127.08-1318.07</f>
        <v>4391557.959999999</v>
      </c>
      <c r="Q5" s="10">
        <v>4948740.6499999994</v>
      </c>
      <c r="R5" s="11">
        <f>SUM(C5:Q5)</f>
        <v>29480390.156222776</v>
      </c>
    </row>
    <row r="6" spans="2:21" ht="30" customHeight="1" x14ac:dyDescent="0.25">
      <c r="B6" s="12" t="s">
        <v>4</v>
      </c>
      <c r="C6" s="13">
        <f>SUM(C4:C5)</f>
        <v>3190659.38</v>
      </c>
      <c r="D6" s="13">
        <f>SUM(D4:D5)</f>
        <v>5494181.5262227785</v>
      </c>
      <c r="E6" s="13">
        <f>SUM(E4:E5)</f>
        <v>5509813.3300000001</v>
      </c>
      <c r="F6" s="13">
        <f>SUM(F4:F5)</f>
        <v>7014861.21</v>
      </c>
      <c r="G6" s="13">
        <f t="shared" ref="G6:L6" si="0">SUM(G4:G5)</f>
        <v>5301686.3199999994</v>
      </c>
      <c r="H6" s="13">
        <f t="shared" si="0"/>
        <v>6484536.5300000003</v>
      </c>
      <c r="I6" s="13">
        <f t="shared" si="0"/>
        <v>3925183.24</v>
      </c>
      <c r="J6" s="13">
        <f t="shared" si="0"/>
        <v>3623483.1999999997</v>
      </c>
      <c r="K6" s="13">
        <f t="shared" si="0"/>
        <v>2254603.67</v>
      </c>
      <c r="L6" s="13">
        <f t="shared" si="0"/>
        <v>2949100.55</v>
      </c>
      <c r="M6" s="13">
        <f>+M4+M5</f>
        <v>4067759.84</v>
      </c>
      <c r="N6" s="13">
        <f>+N4+N5</f>
        <v>4658811.51</v>
      </c>
      <c r="O6" s="13">
        <f>O4+O5</f>
        <v>12585077.899999999</v>
      </c>
      <c r="P6" s="13">
        <f>P4+P5</f>
        <v>22697667.369999997</v>
      </c>
      <c r="Q6" s="13">
        <f>Q4+Q5</f>
        <v>27101233.779999997</v>
      </c>
      <c r="R6" s="14">
        <f>SUM(C6:Q6)</f>
        <v>116858659.35622278</v>
      </c>
      <c r="T6" s="39" t="s">
        <v>10</v>
      </c>
      <c r="U6" s="40"/>
    </row>
    <row r="7" spans="2:21" ht="30" customHeight="1" x14ac:dyDescent="0.25">
      <c r="B7" s="18" t="s">
        <v>5</v>
      </c>
      <c r="C7" s="19">
        <v>91620.33</v>
      </c>
      <c r="D7" s="19">
        <v>423231.21000000008</v>
      </c>
      <c r="E7" s="19">
        <v>435700.91</v>
      </c>
      <c r="F7" s="19">
        <v>448775.03</v>
      </c>
      <c r="G7" s="19">
        <v>468354.87</v>
      </c>
      <c r="H7" s="19">
        <v>627829.91</v>
      </c>
      <c r="I7" s="19">
        <v>641350.17000000004</v>
      </c>
      <c r="J7" s="19">
        <v>468143.89</v>
      </c>
      <c r="K7" s="19">
        <v>361569.14</v>
      </c>
      <c r="L7" s="19">
        <v>475969.61</v>
      </c>
      <c r="M7" s="19">
        <v>472873.65</v>
      </c>
      <c r="N7" s="19">
        <v>545986.01</v>
      </c>
      <c r="O7" s="19">
        <v>550342.5</v>
      </c>
      <c r="P7" s="19">
        <v>711714.57</v>
      </c>
      <c r="Q7" s="19">
        <v>1237874.21</v>
      </c>
      <c r="R7" s="20">
        <f>SUM(C7:Q7)</f>
        <v>7961336.0100000007</v>
      </c>
      <c r="T7" s="23" t="s">
        <v>16</v>
      </c>
      <c r="U7" s="21">
        <f>R7/R6</f>
        <v>6.8127908140134377E-2</v>
      </c>
    </row>
    <row r="8" spans="2:21" ht="30" customHeight="1" thickBot="1" x14ac:dyDescent="0.3">
      <c r="B8" s="24" t="s">
        <v>6</v>
      </c>
      <c r="C8" s="25">
        <v>163888.47</v>
      </c>
      <c r="D8" s="25">
        <v>491489.32</v>
      </c>
      <c r="E8" s="25">
        <v>171323.53</v>
      </c>
      <c r="F8" s="25">
        <v>314859.75</v>
      </c>
      <c r="G8" s="25">
        <v>1292669.6000000001</v>
      </c>
      <c r="H8" s="25">
        <v>1532660.46</v>
      </c>
      <c r="I8" s="25">
        <v>857196.15</v>
      </c>
      <c r="J8" s="25">
        <v>884875.26</v>
      </c>
      <c r="K8" s="25">
        <v>358783.46</v>
      </c>
      <c r="L8" s="25">
        <v>524115.52</v>
      </c>
      <c r="M8" s="25">
        <v>478421.9</v>
      </c>
      <c r="N8" s="25">
        <v>2760784.92</v>
      </c>
      <c r="O8" s="25">
        <v>4020580.9</v>
      </c>
      <c r="P8" s="25">
        <v>6330326.1299999999</v>
      </c>
      <c r="Q8" s="25">
        <v>17227807.850000001</v>
      </c>
      <c r="R8" s="26">
        <f>SUM(C8:Q8)</f>
        <v>37409783.219999999</v>
      </c>
      <c r="T8" s="23" t="s">
        <v>17</v>
      </c>
      <c r="U8" s="21">
        <f>R8/R6</f>
        <v>0.32012846481460094</v>
      </c>
    </row>
    <row r="9" spans="2:21" ht="30" customHeight="1" thickTop="1" thickBot="1" x14ac:dyDescent="0.3">
      <c r="B9" s="27" t="s">
        <v>8</v>
      </c>
      <c r="C9" s="28">
        <f t="shared" ref="C9:R9" si="1">C7+C8</f>
        <v>255508.8</v>
      </c>
      <c r="D9" s="28">
        <f t="shared" si="1"/>
        <v>914720.53</v>
      </c>
      <c r="E9" s="28">
        <f t="shared" si="1"/>
        <v>607024.43999999994</v>
      </c>
      <c r="F9" s="28">
        <f t="shared" si="1"/>
        <v>763634.78</v>
      </c>
      <c r="G9" s="28">
        <f t="shared" si="1"/>
        <v>1761024.4700000002</v>
      </c>
      <c r="H9" s="28">
        <f t="shared" si="1"/>
        <v>2160490.37</v>
      </c>
      <c r="I9" s="28">
        <f t="shared" si="1"/>
        <v>1498546.32</v>
      </c>
      <c r="J9" s="28">
        <f t="shared" si="1"/>
        <v>1353019.15</v>
      </c>
      <c r="K9" s="28">
        <f t="shared" si="1"/>
        <v>720352.60000000009</v>
      </c>
      <c r="L9" s="28">
        <f t="shared" si="1"/>
        <v>1000085.13</v>
      </c>
      <c r="M9" s="28">
        <f t="shared" si="1"/>
        <v>951295.55</v>
      </c>
      <c r="N9" s="28">
        <f t="shared" si="1"/>
        <v>3306770.9299999997</v>
      </c>
      <c r="O9" s="28">
        <f t="shared" si="1"/>
        <v>4570923.4000000004</v>
      </c>
      <c r="P9" s="28">
        <f t="shared" si="1"/>
        <v>7042040.7000000002</v>
      </c>
      <c r="Q9" s="28">
        <f t="shared" si="1"/>
        <v>18465682.060000002</v>
      </c>
      <c r="R9" s="29">
        <f t="shared" si="1"/>
        <v>45371119.229999997</v>
      </c>
      <c r="T9" s="22" t="s">
        <v>9</v>
      </c>
      <c r="U9" s="21">
        <f>R9/R6</f>
        <v>0.38825637295473531</v>
      </c>
    </row>
    <row r="10" spans="2:21" ht="30" hidden="1" customHeight="1" x14ac:dyDescent="0.25">
      <c r="B10" s="2" t="s">
        <v>7</v>
      </c>
      <c r="C10" s="3">
        <f t="shared" ref="C10:R10" si="2">(C9/C6)</f>
        <v>8.0080249744490115E-2</v>
      </c>
      <c r="D10" s="3">
        <f t="shared" si="2"/>
        <v>0.16648895301951658</v>
      </c>
      <c r="E10" s="3">
        <f t="shared" si="2"/>
        <v>0.1101715073893438</v>
      </c>
      <c r="F10" s="3">
        <f t="shared" si="2"/>
        <v>0.10885957072271142</v>
      </c>
      <c r="G10" s="3">
        <f t="shared" si="2"/>
        <v>0.33216308240582598</v>
      </c>
      <c r="H10" s="3">
        <f t="shared" si="2"/>
        <v>0.33317575743535832</v>
      </c>
      <c r="I10" s="3">
        <f t="shared" si="2"/>
        <v>0.38177741735185844</v>
      </c>
      <c r="J10" s="3">
        <f t="shared" si="2"/>
        <v>0.37340290414482946</v>
      </c>
      <c r="K10" s="3">
        <f t="shared" si="2"/>
        <v>0.3195029838658961</v>
      </c>
      <c r="L10" s="3">
        <f t="shared" si="2"/>
        <v>0.3391153041560418</v>
      </c>
      <c r="M10" s="3">
        <f t="shared" si="2"/>
        <v>0.2338622700006793</v>
      </c>
      <c r="N10" s="3">
        <f t="shared" si="2"/>
        <v>0.70978852072081355</v>
      </c>
      <c r="O10" s="3">
        <f t="shared" si="2"/>
        <v>0.36320183604107853</v>
      </c>
      <c r="P10" s="3">
        <f t="shared" si="2"/>
        <v>0.31025393866277284</v>
      </c>
      <c r="Q10" s="3">
        <f t="shared" si="2"/>
        <v>0.68135946170934825</v>
      </c>
      <c r="R10" s="3">
        <f t="shared" si="2"/>
        <v>0.38825637295473531</v>
      </c>
    </row>
    <row r="11" spans="2:21" ht="15.75" thickTop="1" x14ac:dyDescent="0.25"/>
  </sheetData>
  <mergeCells count="5">
    <mergeCell ref="T6:U6"/>
    <mergeCell ref="C2:E2"/>
    <mergeCell ref="F2:J2"/>
    <mergeCell ref="K2:L2"/>
    <mergeCell ref="M2:Q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15B4-2F86-459B-81C7-6E557C2F310A}">
  <dimension ref="B1:W14"/>
  <sheetViews>
    <sheetView tabSelected="1" workbookViewId="0">
      <selection activeCell="G21" sqref="G21"/>
    </sheetView>
  </sheetViews>
  <sheetFormatPr defaultRowHeight="15" x14ac:dyDescent="0.25"/>
  <cols>
    <col min="1" max="1" width="1.85546875" style="1" customWidth="1"/>
    <col min="2" max="2" width="43.42578125" style="1" customWidth="1"/>
    <col min="3" max="15" width="14.7109375" style="1" customWidth="1"/>
    <col min="16" max="17" width="14.7109375" style="1" hidden="1" customWidth="1"/>
    <col min="18" max="18" width="14.7109375" style="1" customWidth="1"/>
    <col min="19" max="19" width="4" style="1" customWidth="1"/>
    <col min="20" max="20" width="15.5703125" style="1" customWidth="1"/>
    <col min="21" max="21" width="13" style="1" customWidth="1"/>
    <col min="22" max="23" width="14.7109375" style="1" customWidth="1"/>
    <col min="24" max="16384" width="9.140625" style="1"/>
  </cols>
  <sheetData>
    <row r="1" spans="2:23" ht="8.25" customHeight="1" x14ac:dyDescent="0.25"/>
    <row r="2" spans="2:23" ht="24" customHeight="1" thickBot="1" x14ac:dyDescent="0.3">
      <c r="C2" s="41" t="s">
        <v>12</v>
      </c>
      <c r="D2" s="41"/>
      <c r="E2" s="41"/>
      <c r="F2" s="42" t="s">
        <v>13</v>
      </c>
      <c r="G2" s="43"/>
      <c r="H2" s="43"/>
      <c r="I2" s="43"/>
      <c r="J2" s="44"/>
      <c r="K2" s="42" t="s">
        <v>14</v>
      </c>
      <c r="L2" s="44"/>
      <c r="M2" s="41" t="s">
        <v>15</v>
      </c>
      <c r="N2" s="41"/>
      <c r="O2" s="41"/>
      <c r="P2" s="41"/>
      <c r="Q2" s="41"/>
    </row>
    <row r="3" spans="2:23" ht="30" customHeight="1" thickTop="1" x14ac:dyDescent="0.25">
      <c r="B3" s="5"/>
      <c r="C3" s="6">
        <v>2010</v>
      </c>
      <c r="D3" s="6">
        <v>2011</v>
      </c>
      <c r="E3" s="6">
        <v>2012</v>
      </c>
      <c r="F3" s="6">
        <v>2013</v>
      </c>
      <c r="G3" s="6">
        <v>2014</v>
      </c>
      <c r="H3" s="6">
        <v>2015</v>
      </c>
      <c r="I3" s="6">
        <v>2016</v>
      </c>
      <c r="J3" s="6">
        <v>2017</v>
      </c>
      <c r="K3" s="6">
        <v>2018</v>
      </c>
      <c r="L3" s="6">
        <v>2019</v>
      </c>
      <c r="M3" s="6">
        <v>2020</v>
      </c>
      <c r="N3" s="7">
        <v>2021</v>
      </c>
      <c r="O3" s="7">
        <v>2022</v>
      </c>
      <c r="P3" s="7">
        <v>2023</v>
      </c>
      <c r="Q3" s="7">
        <v>2024</v>
      </c>
      <c r="R3" s="8" t="s">
        <v>0</v>
      </c>
    </row>
    <row r="4" spans="2:23" ht="30" customHeight="1" x14ac:dyDescent="0.25">
      <c r="B4" s="9" t="s">
        <v>1</v>
      </c>
      <c r="C4" s="10">
        <v>3397962.54</v>
      </c>
      <c r="D4" s="10">
        <v>4999474.8199999947</v>
      </c>
      <c r="E4" s="10">
        <v>5367931.79</v>
      </c>
      <c r="F4" s="10">
        <v>6327272.0900000054</v>
      </c>
      <c r="G4" s="10">
        <v>5127253.9299999978</v>
      </c>
      <c r="H4" s="10">
        <v>4805346.0599999977</v>
      </c>
      <c r="I4" s="10">
        <v>5579135.96</v>
      </c>
      <c r="J4" s="10">
        <v>5764319.879999998</v>
      </c>
      <c r="K4" s="10">
        <v>5483294.8136506341</v>
      </c>
      <c r="L4" s="10">
        <v>5221085.0407814207</v>
      </c>
      <c r="M4" s="10">
        <v>4186706.4058089214</v>
      </c>
      <c r="N4" s="10">
        <v>2701402.1705105519</v>
      </c>
      <c r="O4" s="10">
        <v>10111324.540000001</v>
      </c>
      <c r="P4" s="10"/>
      <c r="Q4" s="10"/>
      <c r="R4" s="11">
        <f>SUM(C4:O4)</f>
        <v>69072510.040751532</v>
      </c>
    </row>
    <row r="5" spans="2:23" ht="30" customHeight="1" x14ac:dyDescent="0.25">
      <c r="B5" s="9" t="s">
        <v>3</v>
      </c>
      <c r="C5" s="10">
        <v>74481.649999999994</v>
      </c>
      <c r="D5" s="10">
        <v>395272.18622277898</v>
      </c>
      <c r="E5" s="10">
        <v>354507.4</v>
      </c>
      <c r="F5" s="10">
        <f>1021454.84+5172.78-224692.74</f>
        <v>801934.88</v>
      </c>
      <c r="G5" s="10">
        <f>1415053.93-318386.02+15228.38-3035.81</f>
        <v>1108860.4799999997</v>
      </c>
      <c r="H5" s="10">
        <f>1820168-409537.15+3271.22-735.99</f>
        <v>1413166.0800000001</v>
      </c>
      <c r="I5" s="10">
        <f>3162232.21-663091.72+957.82-215.46</f>
        <v>2499882.85</v>
      </c>
      <c r="J5" s="10">
        <f>39377.86+2770851.36-7332.7-427560.88</f>
        <v>2375335.6399999997</v>
      </c>
      <c r="K5" s="10">
        <f>11184.7+1960042.41-2516.46-167472.13</f>
        <v>1801238.52</v>
      </c>
      <c r="L5" s="10">
        <f>4777.73-1074.97+1904578.46+1040819.33</f>
        <v>2949100.55</v>
      </c>
      <c r="M5" s="10">
        <v>914939.08</v>
      </c>
      <c r="N5" s="10">
        <f>9506.73-2138.98+1546259.9-33052.05</f>
        <v>1520575.5999999999</v>
      </c>
      <c r="O5" s="10">
        <v>3930796.63</v>
      </c>
      <c r="P5" s="10">
        <f>4379919.22+21083.89-8127.08-1318.07</f>
        <v>4391557.959999999</v>
      </c>
      <c r="Q5" s="10">
        <v>4948740.6499999994</v>
      </c>
      <c r="R5" s="11">
        <f>SUM(C5:O5)</f>
        <v>20140091.546222776</v>
      </c>
    </row>
    <row r="6" spans="2:23" ht="30" customHeight="1" x14ac:dyDescent="0.25">
      <c r="B6" s="12" t="s">
        <v>4</v>
      </c>
      <c r="C6" s="13">
        <f>SUM(C4:C5)</f>
        <v>3472444.19</v>
      </c>
      <c r="D6" s="13">
        <f>SUM(D4:D5)</f>
        <v>5394747.0062227733</v>
      </c>
      <c r="E6" s="13">
        <f t="shared" ref="E6:K6" si="0">SUM(E4:E5)</f>
        <v>5722439.1900000004</v>
      </c>
      <c r="F6" s="13">
        <f t="shared" si="0"/>
        <v>7129206.9700000053</v>
      </c>
      <c r="G6" s="13">
        <f t="shared" si="0"/>
        <v>6236114.4099999974</v>
      </c>
      <c r="H6" s="13">
        <f t="shared" si="0"/>
        <v>6218512.1399999978</v>
      </c>
      <c r="I6" s="13">
        <f t="shared" si="0"/>
        <v>8079018.8100000005</v>
      </c>
      <c r="J6" s="13">
        <f t="shared" si="0"/>
        <v>8139655.5199999977</v>
      </c>
      <c r="K6" s="13">
        <f t="shared" si="0"/>
        <v>7284533.3336506337</v>
      </c>
      <c r="L6" s="13">
        <f>SUM(L4:L5)</f>
        <v>8170185.5907814205</v>
      </c>
      <c r="M6" s="13">
        <f>+M4+M5</f>
        <v>5101645.485808921</v>
      </c>
      <c r="N6" s="13">
        <f>+N4+N5</f>
        <v>4221977.7705105515</v>
      </c>
      <c r="O6" s="13">
        <f>O4+O5</f>
        <v>14042121.170000002</v>
      </c>
      <c r="P6" s="13">
        <f>P4+P5</f>
        <v>4391557.959999999</v>
      </c>
      <c r="Q6" s="13">
        <f>Q4+Q5</f>
        <v>4948740.6499999994</v>
      </c>
      <c r="R6" s="14">
        <f>SUM(C6:O6)</f>
        <v>89212601.586974308</v>
      </c>
      <c r="T6" s="39" t="s">
        <v>11</v>
      </c>
      <c r="U6" s="40"/>
    </row>
    <row r="7" spans="2:23" ht="30" customHeight="1" x14ac:dyDescent="0.25">
      <c r="B7" s="18" t="s">
        <v>5</v>
      </c>
      <c r="C7" s="19">
        <v>91620.33</v>
      </c>
      <c r="D7" s="19">
        <v>423231.21000000008</v>
      </c>
      <c r="E7" s="19">
        <v>435700.91</v>
      </c>
      <c r="F7" s="19">
        <v>448775.03</v>
      </c>
      <c r="G7" s="19">
        <v>468354.87</v>
      </c>
      <c r="H7" s="19">
        <v>627829.91</v>
      </c>
      <c r="I7" s="19">
        <v>641350.17000000004</v>
      </c>
      <c r="J7" s="19">
        <v>468143.89</v>
      </c>
      <c r="K7" s="19">
        <v>361569.14</v>
      </c>
      <c r="L7" s="19">
        <v>475969.61</v>
      </c>
      <c r="M7" s="19">
        <v>472873.65</v>
      </c>
      <c r="N7" s="19">
        <v>545986.01</v>
      </c>
      <c r="O7" s="19">
        <v>550342.5</v>
      </c>
      <c r="P7" s="19">
        <v>711714.57</v>
      </c>
      <c r="Q7" s="19">
        <v>1237874.21</v>
      </c>
      <c r="R7" s="20">
        <f>SUM(C7:O7)</f>
        <v>6011747.2300000004</v>
      </c>
      <c r="T7" s="23" t="s">
        <v>16</v>
      </c>
      <c r="U7" s="21">
        <f>R7/R6</f>
        <v>6.7386749439641486E-2</v>
      </c>
    </row>
    <row r="8" spans="2:23" ht="30" customHeight="1" x14ac:dyDescent="0.25">
      <c r="B8" s="18" t="s">
        <v>6</v>
      </c>
      <c r="C8" s="19">
        <v>163888.47</v>
      </c>
      <c r="D8" s="19">
        <v>491489.32</v>
      </c>
      <c r="E8" s="19">
        <v>171323.53</v>
      </c>
      <c r="F8" s="19">
        <v>314859.75</v>
      </c>
      <c r="G8" s="19">
        <v>1292669.6000000001</v>
      </c>
      <c r="H8" s="19">
        <v>1532660.46</v>
      </c>
      <c r="I8" s="19">
        <v>857196.15</v>
      </c>
      <c r="J8" s="19">
        <v>884875.26</v>
      </c>
      <c r="K8" s="19">
        <v>358783.46</v>
      </c>
      <c r="L8" s="19">
        <v>524115.52</v>
      </c>
      <c r="M8" s="19">
        <v>478421.9</v>
      </c>
      <c r="N8" s="19">
        <v>2760784.92</v>
      </c>
      <c r="O8" s="19">
        <v>4020580.9</v>
      </c>
      <c r="P8" s="19">
        <v>6330326.1299999999</v>
      </c>
      <c r="Q8" s="19">
        <v>17227807.850000001</v>
      </c>
      <c r="R8" s="20">
        <f>SUM(C8:O8)</f>
        <v>13851649.24</v>
      </c>
      <c r="T8" s="23" t="s">
        <v>17</v>
      </c>
      <c r="U8" s="21">
        <f>R8/R6</f>
        <v>0.15526561263316463</v>
      </c>
    </row>
    <row r="9" spans="2:23" ht="30" customHeight="1" thickBot="1" x14ac:dyDescent="0.3">
      <c r="B9" s="15" t="s">
        <v>8</v>
      </c>
      <c r="C9" s="16">
        <f t="shared" ref="C9:R9" si="1">C7+C8</f>
        <v>255508.8</v>
      </c>
      <c r="D9" s="16">
        <f t="shared" si="1"/>
        <v>914720.53</v>
      </c>
      <c r="E9" s="16">
        <f t="shared" si="1"/>
        <v>607024.43999999994</v>
      </c>
      <c r="F9" s="16">
        <f t="shared" si="1"/>
        <v>763634.78</v>
      </c>
      <c r="G9" s="16">
        <f t="shared" si="1"/>
        <v>1761024.4700000002</v>
      </c>
      <c r="H9" s="16">
        <f t="shared" si="1"/>
        <v>2160490.37</v>
      </c>
      <c r="I9" s="16">
        <f t="shared" si="1"/>
        <v>1498546.32</v>
      </c>
      <c r="J9" s="16">
        <f t="shared" si="1"/>
        <v>1353019.15</v>
      </c>
      <c r="K9" s="16">
        <f t="shared" si="1"/>
        <v>720352.60000000009</v>
      </c>
      <c r="L9" s="16">
        <f t="shared" si="1"/>
        <v>1000085.13</v>
      </c>
      <c r="M9" s="16">
        <f t="shared" si="1"/>
        <v>951295.55</v>
      </c>
      <c r="N9" s="16">
        <f t="shared" si="1"/>
        <v>3306770.9299999997</v>
      </c>
      <c r="O9" s="16">
        <f t="shared" si="1"/>
        <v>4570923.4000000004</v>
      </c>
      <c r="P9" s="16">
        <f t="shared" si="1"/>
        <v>7042040.7000000002</v>
      </c>
      <c r="Q9" s="16">
        <f t="shared" si="1"/>
        <v>18465682.060000002</v>
      </c>
      <c r="R9" s="17">
        <f t="shared" si="1"/>
        <v>19863396.469999999</v>
      </c>
      <c r="T9" s="22" t="s">
        <v>9</v>
      </c>
      <c r="U9" s="21">
        <f>R9/R6</f>
        <v>0.22265236207280609</v>
      </c>
    </row>
    <row r="10" spans="2:23" ht="30" hidden="1" customHeight="1" x14ac:dyDescent="0.25">
      <c r="B10" s="2" t="s">
        <v>7</v>
      </c>
      <c r="C10" s="3">
        <f t="shared" ref="C10:R10" si="2">(C9/C6)</f>
        <v>7.3581830554921027E-2</v>
      </c>
      <c r="D10" s="3">
        <f t="shared" si="2"/>
        <v>0.16955763244224081</v>
      </c>
      <c r="E10" s="3">
        <f t="shared" si="2"/>
        <v>0.10607791884635123</v>
      </c>
      <c r="F10" s="3">
        <f t="shared" si="2"/>
        <v>0.1071135658164234</v>
      </c>
      <c r="G10" s="3">
        <f t="shared" si="2"/>
        <v>0.28239130237509563</v>
      </c>
      <c r="H10" s="3">
        <f t="shared" si="2"/>
        <v>0.34742882563545191</v>
      </c>
      <c r="I10" s="3">
        <f t="shared" si="2"/>
        <v>0.18548617786916627</v>
      </c>
      <c r="J10" s="3">
        <f t="shared" si="2"/>
        <v>0.16622560336558326</v>
      </c>
      <c r="K10" s="3">
        <f t="shared" si="2"/>
        <v>9.8887954383070464E-2</v>
      </c>
      <c r="L10" s="3">
        <f t="shared" si="2"/>
        <v>0.12240666003088296</v>
      </c>
      <c r="M10" s="3">
        <f t="shared" si="2"/>
        <v>0.18646837626138224</v>
      </c>
      <c r="N10" s="3">
        <f t="shared" si="2"/>
        <v>0.78322793480746378</v>
      </c>
      <c r="O10" s="3">
        <f t="shared" si="2"/>
        <v>0.32551516574044775</v>
      </c>
      <c r="P10" s="3">
        <f t="shared" si="2"/>
        <v>1.6035404209944668</v>
      </c>
      <c r="Q10" s="3">
        <f t="shared" si="2"/>
        <v>3.7313901386204193</v>
      </c>
      <c r="R10" s="3">
        <f t="shared" si="2"/>
        <v>0.22265236207280609</v>
      </c>
    </row>
    <row r="11" spans="2:23" ht="16.5" thickTop="1" thickBot="1" x14ac:dyDescent="0.3"/>
    <row r="12" spans="2:23" ht="30" customHeight="1" thickTop="1" x14ac:dyDescent="0.25">
      <c r="B12" s="37" t="s">
        <v>19</v>
      </c>
      <c r="C12" s="45">
        <v>3116177.73</v>
      </c>
      <c r="D12" s="45">
        <v>5098909.34</v>
      </c>
      <c r="E12" s="45">
        <v>5155305.93</v>
      </c>
      <c r="F12" s="45">
        <v>6212926.3300000001</v>
      </c>
      <c r="G12" s="45">
        <v>4192825.84</v>
      </c>
      <c r="H12" s="45">
        <v>5071370.45</v>
      </c>
      <c r="I12" s="45">
        <v>1425300.39</v>
      </c>
      <c r="J12" s="45">
        <f>924009.11+324138.45</f>
        <v>1248147.56</v>
      </c>
      <c r="K12" s="45">
        <v>453365.15</v>
      </c>
      <c r="L12" s="45">
        <v>0</v>
      </c>
      <c r="M12" s="32">
        <v>3152820.76</v>
      </c>
      <c r="N12" s="32">
        <v>3138235.91</v>
      </c>
      <c r="O12" s="32">
        <v>8654281.2699999996</v>
      </c>
      <c r="P12" s="33">
        <v>18306109.41</v>
      </c>
      <c r="Q12" s="33">
        <v>22152493.129999999</v>
      </c>
      <c r="R12" s="30"/>
      <c r="T12" s="4"/>
      <c r="U12" s="4"/>
      <c r="V12" s="4"/>
      <c r="W12" s="4"/>
    </row>
    <row r="13" spans="2:23" ht="33.75" customHeight="1" thickBot="1" x14ac:dyDescent="0.3">
      <c r="B13" s="38" t="s">
        <v>18</v>
      </c>
      <c r="C13" s="46">
        <f>C4-C12</f>
        <v>281784.81000000006</v>
      </c>
      <c r="D13" s="46">
        <f t="shared" ref="D13:O13" si="3">D4-D12</f>
        <v>-99434.520000005141</v>
      </c>
      <c r="E13" s="46">
        <f t="shared" si="3"/>
        <v>212625.86000000034</v>
      </c>
      <c r="F13" s="46">
        <f t="shared" si="3"/>
        <v>114345.76000000536</v>
      </c>
      <c r="G13" s="46">
        <f t="shared" si="3"/>
        <v>934428.08999999799</v>
      </c>
      <c r="H13" s="46">
        <f t="shared" si="3"/>
        <v>-266024.39000000246</v>
      </c>
      <c r="I13" s="46">
        <f t="shared" si="3"/>
        <v>4153835.5700000003</v>
      </c>
      <c r="J13" s="46">
        <f t="shared" si="3"/>
        <v>4516172.3199999984</v>
      </c>
      <c r="K13" s="46">
        <f t="shared" si="3"/>
        <v>5029929.6636506338</v>
      </c>
      <c r="L13" s="46">
        <f t="shared" si="3"/>
        <v>5221085.0407814207</v>
      </c>
      <c r="M13" s="31">
        <f t="shared" si="3"/>
        <v>1033885.6458089217</v>
      </c>
      <c r="N13" s="31">
        <f t="shared" si="3"/>
        <v>-436833.73948944826</v>
      </c>
      <c r="O13" s="31">
        <f t="shared" si="3"/>
        <v>1457043.2700000014</v>
      </c>
      <c r="P13" s="34"/>
      <c r="Q13" s="35"/>
      <c r="R13" s="36">
        <f>SUM(C13:O13)</f>
        <v>22152843.38075152</v>
      </c>
    </row>
    <row r="14" spans="2:23" ht="15.75" thickTop="1" x14ac:dyDescent="0.25"/>
  </sheetData>
  <mergeCells count="5">
    <mergeCell ref="T6:U6"/>
    <mergeCell ref="C2:E2"/>
    <mergeCell ref="F2:J2"/>
    <mergeCell ref="K2:L2"/>
    <mergeCell ref="M2:Q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Repassado</vt:lpstr>
      <vt:lpstr>Arrecadado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Pereira</dc:creator>
  <cp:lastModifiedBy>Jonathan Pereira</cp:lastModifiedBy>
  <dcterms:created xsi:type="dcterms:W3CDTF">2025-04-09T18:29:57Z</dcterms:created>
  <dcterms:modified xsi:type="dcterms:W3CDTF">2025-04-11T18:33:04Z</dcterms:modified>
</cp:coreProperties>
</file>