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msteams_14a692_817644-CGANA/Shared Documents/CG ANA/PLANEJAMENTO POA/POA/POAS/POA 2026/"/>
    </mc:Choice>
  </mc:AlternateContent>
  <xr:revisionPtr revIDLastSave="26" documentId="8_{15BC9372-F14D-4129-B20C-D64494B055E4}" xr6:coauthVersionLast="47" xr6:coauthVersionMax="47" xr10:uidLastSave="{8B9E056D-20D0-48A6-8EC3-B3DA130C4865}"/>
  <bookViews>
    <workbookView xWindow="-120" yWindow="-120" windowWidth="29040" windowHeight="15720" firstSheet="3" activeTab="3" xr2:uid="{411F57E9-74D7-484C-8A51-A8CD42443DFB}"/>
  </bookViews>
  <sheets>
    <sheet name="LEGENDA" sheetId="7" state="hidden" r:id="rId1"/>
    <sheet name="PROJEÇÃO DAS RECEITAS" sheetId="6" state="hidden" r:id="rId2"/>
    <sheet name="CARGOS E SALÁRIOS" sheetId="8" state="hidden" r:id="rId3"/>
    <sheet name=" POA GLOBAL" sheetId="3" r:id="rId4"/>
    <sheet name="Check list" sheetId="9" r:id="rId5"/>
    <sheet name="Simulação - possível" sheetId="4" state="hidden" r:id="rId6"/>
  </sheets>
  <definedNames>
    <definedName name="_xlnm._FilterDatabase" localSheetId="3" hidden="1">' POA GLOBAL'!$C$18:$C$85</definedName>
    <definedName name="_xlnm._FilterDatabase" localSheetId="2" hidden="1">'CARGOS E SALÁRIOS'!$B$2:$V$5</definedName>
    <definedName name="_xlnm.Print_Area" localSheetId="3">' POA GLOBAL'!$B$1:$G$86</definedName>
    <definedName name="_xlnm.Print_Area" localSheetId="0">LEGENDA!$A$1:$F$35</definedName>
    <definedName name="_xlnm.Print_Area" localSheetId="1">'PROJEÇÃO DAS RECEITAS'!$A$1:$I$45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E11" i="3" l="1"/>
  <c r="D8" i="3"/>
  <c r="F11" i="3"/>
  <c r="G8" i="3" l="1"/>
  <c r="R8" i="8"/>
  <c r="I8" i="8"/>
  <c r="Q8" i="8" s="1"/>
  <c r="H8" i="8"/>
  <c r="G8" i="8"/>
  <c r="S8" i="8" s="1"/>
  <c r="S7" i="8"/>
  <c r="R7" i="8"/>
  <c r="I7" i="8"/>
  <c r="H7" i="8"/>
  <c r="Q7" i="8" s="1"/>
  <c r="T7" i="8" s="1"/>
  <c r="V7" i="8" s="1"/>
  <c r="G7" i="8"/>
  <c r="R6" i="8"/>
  <c r="Q6" i="8"/>
  <c r="I6" i="8"/>
  <c r="H6" i="8"/>
  <c r="G6" i="8"/>
  <c r="S6" i="8" s="1"/>
  <c r="S5" i="8"/>
  <c r="R5" i="8"/>
  <c r="I5" i="8"/>
  <c r="H5" i="8"/>
  <c r="Q5" i="8" s="1"/>
  <c r="T5" i="8" s="1"/>
  <c r="V5" i="8" s="1"/>
  <c r="G5" i="8"/>
  <c r="R4" i="8"/>
  <c r="I4" i="8"/>
  <c r="H4" i="8"/>
  <c r="G4" i="8"/>
  <c r="S4" i="8" s="1"/>
  <c r="S3" i="8"/>
  <c r="R3" i="8"/>
  <c r="I3" i="8"/>
  <c r="H3" i="8"/>
  <c r="Q3" i="8" s="1"/>
  <c r="T3" i="8" s="1"/>
  <c r="V3" i="8" s="1"/>
  <c r="G3" i="8"/>
  <c r="D11" i="3" l="1"/>
  <c r="G11" i="3"/>
  <c r="T6" i="8"/>
  <c r="V6" i="8" s="1"/>
  <c r="T8" i="8"/>
  <c r="V8" i="8" s="1"/>
  <c r="Q4" i="8"/>
  <c r="T4" i="8" s="1"/>
  <c r="V4" i="8" s="1"/>
  <c r="V9" i="8" s="1"/>
  <c r="G41" i="4" l="1"/>
  <c r="E50" i="4" l="1"/>
  <c r="E48" i="4"/>
  <c r="E49" i="4"/>
  <c r="E47" i="4"/>
  <c r="E46" i="4"/>
  <c r="E45" i="4"/>
  <c r="E44" i="4"/>
  <c r="E43" i="4"/>
  <c r="E40" i="4"/>
  <c r="E39" i="4"/>
  <c r="E36" i="4"/>
  <c r="E35" i="4"/>
  <c r="E34" i="4"/>
  <c r="E33" i="4"/>
  <c r="E32" i="4"/>
  <c r="E31" i="4"/>
  <c r="E30" i="4"/>
  <c r="D25" i="4"/>
  <c r="D12" i="4"/>
  <c r="E41" i="4" l="1"/>
  <c r="E37" i="4"/>
  <c r="C54" i="4" l="1"/>
  <c r="D5" i="6" l="1"/>
  <c r="E5" i="6" s="1"/>
</calcChain>
</file>

<file path=xl/sharedStrings.xml><?xml version="1.0" encoding="utf-8"?>
<sst xmlns="http://schemas.openxmlformats.org/spreadsheetml/2006/main" count="256" uniqueCount="221">
  <si>
    <t>Tabela com detalhamento da estrutura categoria de finalidade</t>
  </si>
  <si>
    <t>CATEGORIA DE FINALIDADE</t>
  </si>
  <si>
    <t>PROGRAMA</t>
  </si>
  <si>
    <t>AÇÃO</t>
  </si>
  <si>
    <t>ID PAPP</t>
  </si>
  <si>
    <t>NOME DA AÇÃO</t>
  </si>
  <si>
    <t>MANUTENÇÃO DO COMITÊ DE BACIA HIDROGRÁFICA E DA ENTIDADE DELEGATÁRIA</t>
  </si>
  <si>
    <t>Manutenção do comitê de bacia hidrográfica</t>
  </si>
  <si>
    <t>4.1.1</t>
  </si>
  <si>
    <t>Infraestrutura e manutenção da sede ou subsede do comitê de bacia hidrográfica</t>
  </si>
  <si>
    <t>Manutenção e custeio administrativo da entidade delegatária</t>
  </si>
  <si>
    <t>4.2.1</t>
  </si>
  <si>
    <t>Infraestrutura e manutenção da entidade delegatária</t>
  </si>
  <si>
    <t>4.2.2</t>
  </si>
  <si>
    <t>Serviços administrativos para o funcionamento da entidade delegatária</t>
  </si>
  <si>
    <t>4.2.3</t>
  </si>
  <si>
    <t>Remuneração do pessoal administrativo e de dirigentes da entidade delegatária</t>
  </si>
  <si>
    <t>4.2.4</t>
  </si>
  <si>
    <t>Capacitação de pessoal administrativo e de dirigentes da entidade delegatária</t>
  </si>
  <si>
    <t>4.2.5</t>
  </si>
  <si>
    <t>Deslocamento de pessoal administrativo e de dirigentes da entidade delegatária</t>
  </si>
  <si>
    <t>Tabela com detalhamento da Circunscrições Hidrográficas.</t>
  </si>
  <si>
    <t> Circunscrições Hidrográficas </t>
  </si>
  <si>
    <t>SF1 - BACIA DOS AFLUENTES MINEIROS DO ALTO SAO FRANCISCO</t>
  </si>
  <si>
    <t>SF4 - BACIA DO ENTORNO DA REPRESA DE TRES MARIAS</t>
  </si>
  <si>
    <t>SF6 - BACIA DOS RIOS JEQUITAI E PACUI</t>
  </si>
  <si>
    <t>SF7 - BACIA DOS AFLUENTES MINEIROS DO RIO PARACATU</t>
  </si>
  <si>
    <t>SF8 - BACIA DO RIO URUCUIA</t>
  </si>
  <si>
    <t>SF9 - BACIA DOS AFLUENTES MINEIROS DO MEDIO SAO FRANCISCO</t>
  </si>
  <si>
    <t>SF10 - BACIA DOS AFLUENTES MINEIROS DO RIO VERDE GRANDE</t>
  </si>
  <si>
    <t>Demais circunscrições</t>
  </si>
  <si>
    <t>SF2 - BACIA DO RIO PARA</t>
  </si>
  <si>
    <t>SF3 - BACIA DO RIO PARAOPEBA</t>
  </si>
  <si>
    <t>SF5 - BACIA DO RIO DAS VELHAS</t>
  </si>
  <si>
    <t>RECEITAS - PROJEÇÃO 2025</t>
  </si>
  <si>
    <t>CG AFLUENTES</t>
  </si>
  <si>
    <t>INSTRUMENTO</t>
  </si>
  <si>
    <t>DETALHAMENTO</t>
  </si>
  <si>
    <t>RECEITAS</t>
  </si>
  <si>
    <t>VALOR PROJETADO P/CUSTEIO</t>
  </si>
  <si>
    <t>ESTIMATIVA DE ARRECADAÇÃO DA COBRANÇA 2024 / 2025</t>
  </si>
  <si>
    <t xml:space="preserve">ESTIMATIVA DE RENDIMENTO DE APLICAÇÃO </t>
  </si>
  <si>
    <t>SUPERÁVIT FINANCEIRO APURADO NO EXERCÍCIO ANTERIOR</t>
  </si>
  <si>
    <t>Nota explicativa:</t>
  </si>
  <si>
    <t>1.As informações referentes aos valores estimados da cobrança e à inadimplência são obtidas a partir do e-mail enviado em 04/07/2025 e da consulta ao Power BI do IGAM.</t>
  </si>
  <si>
    <t>2. O valor total da coluna D, está relacionado aos exercícios de 2024 e 2025.</t>
  </si>
  <si>
    <t>3. Os dados relativos à estimativa da receita, inadimplência e valor por bacia estão registrados na planilha de base de dados.</t>
  </si>
  <si>
    <t>4. Não há previsão de rendimentos ou superávit, uma que se trata do primeiro repasse do contrato.</t>
  </si>
  <si>
    <t>5. A previsão de receita para o ano de 2025 não foi atualizada pelo índice do IPCA.</t>
  </si>
  <si>
    <t>ESTIMATIVA DE CUSTO MÉDIO DE EMPREGADOS - AFLUENTES SF 2025</t>
  </si>
  <si>
    <t>Empregado</t>
  </si>
  <si>
    <t xml:space="preserve">CONTRATO DE GESTÃO  </t>
  </si>
  <si>
    <t>SETOR</t>
  </si>
  <si>
    <t>Função</t>
  </si>
  <si>
    <t xml:space="preserve">Salário Bruto </t>
  </si>
  <si>
    <t>FGTS</t>
  </si>
  <si>
    <t xml:space="preserve">PIS </t>
  </si>
  <si>
    <t>INSS Patronal</t>
  </si>
  <si>
    <t>Vale alimentação pago pela APV</t>
  </si>
  <si>
    <t>Taxa vale alimentação</t>
  </si>
  <si>
    <t>Vale-transporte APV</t>
  </si>
  <si>
    <t>Plano Odontológico sindicato</t>
  </si>
  <si>
    <t>PAF sindicato</t>
  </si>
  <si>
    <t>Seguros sindicato</t>
  </si>
  <si>
    <r>
      <t>Plano de saúde APV (</t>
    </r>
    <r>
      <rPr>
        <b/>
        <sz val="12"/>
        <color rgb="FFFF0000"/>
        <rFont val="Aptos Narrow"/>
        <family val="2"/>
        <scheme val="minor"/>
      </rPr>
      <t>média</t>
    </r>
    <r>
      <rPr>
        <b/>
        <sz val="12"/>
        <rFont val="Aptos Narrow"/>
        <family val="2"/>
        <scheme val="minor"/>
      </rPr>
      <t>)</t>
    </r>
  </si>
  <si>
    <t xml:space="preserve"> Somatório: Encargos Patronais + Benefícios Patronais</t>
  </si>
  <si>
    <t>1/3 de férias + Encargos sobre férias (provisão mensal)</t>
  </si>
  <si>
    <t>Provisão para rescisão/ação trabalhista</t>
  </si>
  <si>
    <t>CUSTO MÉDIO TOTAL POR EMPREGADO (MENSAL)</t>
  </si>
  <si>
    <t>CUSTO MENSAL COM A PREVISÃO DE AUMENTO SALÁRIO CCT 2026 = 10%</t>
  </si>
  <si>
    <t>CUSTO MÉDIO TOTAL POR EMPREGADO (ANUAL)</t>
  </si>
  <si>
    <t>AUXILIAR</t>
  </si>
  <si>
    <t>CG IGAM 001/2025</t>
  </si>
  <si>
    <t>GI</t>
  </si>
  <si>
    <t>ANALISTA</t>
  </si>
  <si>
    <t>GEAF</t>
  </si>
  <si>
    <t>Diferença Carlos</t>
  </si>
  <si>
    <t>GGE</t>
  </si>
  <si>
    <t>Diferença Sâmela</t>
  </si>
  <si>
    <t>Diferença Monique</t>
  </si>
  <si>
    <t>JUR</t>
  </si>
  <si>
    <t xml:space="preserve"> </t>
  </si>
  <si>
    <t>ESTIMATIVA CUSTO MÉDIO TOTAL (ANUAL)</t>
  </si>
  <si>
    <t>RECEITAS PREVISTAS - (VALOR PLANEJADO)</t>
  </si>
  <si>
    <t>ORIGEM</t>
  </si>
  <si>
    <t xml:space="preserve"> ARRECADAÇÃO DA COBRANÇA PARA 2026</t>
  </si>
  <si>
    <t>RECEITAS DE CUSTEIO -  PROGRAMADA PARA 2026</t>
  </si>
  <si>
    <t>SALDOS DE EXERCÍCIOS ANTERIORES - (7,5%)</t>
  </si>
  <si>
    <t xml:space="preserve">TOTAL GERAL </t>
  </si>
  <si>
    <t>Contrato de gestão nº 001/IGAM/2022 - (CBH Rio das Velhas)</t>
  </si>
  <si>
    <t>DESPESAS PREVISTAS - (VALOR PLANEJADO)</t>
  </si>
  <si>
    <t>DISTRIBUIÇÃO GLOBAL</t>
  </si>
  <si>
    <t>VALOR GLOBAL</t>
  </si>
  <si>
    <t>RUBRICAS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</si>
  <si>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</si>
  <si>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</si>
  <si>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</si>
  <si>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</si>
  <si>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</si>
  <si>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</si>
  <si>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</si>
  <si>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</si>
  <si>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</si>
  <si>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</si>
  <si>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</si>
  <si>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</si>
  <si>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</si>
  <si>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</si>
  <si>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</si>
  <si>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PF/PJ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</si>
  <si>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</si>
  <si>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</si>
  <si>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</si>
  <si>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</si>
  <si>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APV.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</si>
  <si>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</si>
  <si>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</si>
  <si>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</si>
  <si>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</si>
  <si>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impressões.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</si>
  <si>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</si>
  <si>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</si>
  <si>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</si>
  <si>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</si>
  <si>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</si>
  <si>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</si>
  <si>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</si>
  <si>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</si>
  <si>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</si>
  <si>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</si>
  <si>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</si>
  <si>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</si>
  <si>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</si>
  <si>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</si>
  <si>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</si>
  <si>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</si>
  <si>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de advocacia.</t>
  </si>
  <si>
    <t>4.2.3. Remuneração do pessoal administrativo e de dirigentes da entidade equiparada</t>
  </si>
  <si>
    <t>4.2.3.1. Pagto da Folha, encargos, benefícios sindicais, vale transportes e provisão para rescisão.</t>
  </si>
  <si>
    <t>4.2.4. Capacitação de pessoal administrativo e de dirigentes da entidade delegatária</t>
  </si>
  <si>
    <t>4.2.4.1. Treinamento e capacitação do pessoal administrativo da APV</t>
  </si>
  <si>
    <t>4.2.5. Deslocamento de pessoal administrativo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</si>
  <si>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</si>
  <si>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</si>
  <si>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</si>
  <si>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4.2.6.2. Despesas com uso do superávit</t>
  </si>
  <si>
    <t>TOTAL</t>
  </si>
  <si>
    <t>QUADRO DE RESULTADO</t>
  </si>
  <si>
    <t>Receita projetada</t>
  </si>
  <si>
    <t>Despesas programadas</t>
  </si>
  <si>
    <t>Resultado</t>
  </si>
  <si>
    <t>PESSOAL</t>
  </si>
  <si>
    <t>Descrição</t>
  </si>
  <si>
    <t>Lotação</t>
  </si>
  <si>
    <t>Custo 13 meses</t>
  </si>
  <si>
    <t>Compartilhamento demais funcionários</t>
  </si>
  <si>
    <t>BH</t>
  </si>
  <si>
    <t>Analista de comunicação</t>
  </si>
  <si>
    <t>Analista secretaria</t>
  </si>
  <si>
    <t>Auxiliar Administrativo (secretaria executiva)</t>
  </si>
  <si>
    <t>Paracatu - home office ou espaço cedido</t>
  </si>
  <si>
    <t>MOC - home office ou espaço cedido</t>
  </si>
  <si>
    <t>Analista área meio</t>
  </si>
  <si>
    <t>Auxiliar Administrativo (área meio)</t>
  </si>
  <si>
    <t>SERVIÇOS ADMINISTRATIVOS</t>
  </si>
  <si>
    <t>Obs</t>
  </si>
  <si>
    <t>Custo</t>
  </si>
  <si>
    <t>Serviços terceirizados (contabilidade, auditoria, etc)</t>
  </si>
  <si>
    <t>Aditivo contratos</t>
  </si>
  <si>
    <t>Compartilhamento aluguel sede APV BH</t>
  </si>
  <si>
    <t>-</t>
  </si>
  <si>
    <t>Serviços de informática</t>
  </si>
  <si>
    <t>Contratação de serviços de publicação no Diário Ofícial e jornais de grande circulação</t>
  </si>
  <si>
    <t>Ajuda de custo para os conselheiros dos CA e CF da APV e apoio à Secretaria dos Conselhos</t>
  </si>
  <si>
    <t xml:space="preserve">Capacitação de pessoal administrativo </t>
  </si>
  <si>
    <t>Apoio nas atividades administrativas, reuniões internas da Agência.</t>
  </si>
  <si>
    <t>Medicina do Trabalho</t>
  </si>
  <si>
    <t>Agência viagem logísticas APV</t>
  </si>
  <si>
    <t>Nova contratação</t>
  </si>
  <si>
    <t>Benefícios funcionários</t>
  </si>
  <si>
    <t>CUSTOS E DESPESAS DIRETAS DE APOIO</t>
  </si>
  <si>
    <t>Qtde</t>
  </si>
  <si>
    <t>Valor unitário</t>
  </si>
  <si>
    <t>Valor Total</t>
  </si>
  <si>
    <t xml:space="preserve">Material permanente e equipamentos </t>
  </si>
  <si>
    <r>
      <rPr>
        <sz val="10"/>
        <color rgb="FF010101"/>
        <rFont val="Arial"/>
        <family val="2"/>
      </rPr>
      <t>Microcomputador - RAM 8GB, HD 1TB</t>
    </r>
    <r>
      <rPr>
        <sz val="10"/>
        <rFont val="Arial"/>
        <family val="2"/>
      </rPr>
      <t xml:space="preserve"> com teclado e mouse</t>
    </r>
  </si>
  <si>
    <r>
      <rPr>
        <sz val="10"/>
        <color rgb="FF010101"/>
        <rFont val="Arial"/>
        <family val="2"/>
      </rPr>
      <t>Notebook - RAM 4 a 8GB, HD lTB</t>
    </r>
  </si>
  <si>
    <t>Estabilizador Nobreak 1400 VA</t>
  </si>
  <si>
    <r>
      <rPr>
        <sz val="10"/>
        <color rgb="FF010101"/>
        <rFont val="Arial"/>
        <family val="2"/>
      </rPr>
      <t>Impressora Multifuncional a Laser</t>
    </r>
  </si>
  <si>
    <t>Web cam</t>
  </si>
  <si>
    <t>Fone de ouvido com microfone</t>
  </si>
  <si>
    <t>Aparelho Telefônico Celular</t>
  </si>
  <si>
    <t>Mobiliário e utensílios de uso geral</t>
  </si>
  <si>
    <r>
      <rPr>
        <sz val="10"/>
        <color rgb="FF010101"/>
        <rFont val="Arial"/>
        <family val="2"/>
      </rPr>
      <t>Estação Trabalho Multifuncional</t>
    </r>
  </si>
  <si>
    <r>
      <rPr>
        <sz val="10"/>
        <color rgb="FF010101"/>
        <rFont val="Arial"/>
        <family val="2"/>
      </rPr>
      <t>Cadeira Digitador Giratória</t>
    </r>
  </si>
  <si>
    <t>Operação CBHs</t>
  </si>
  <si>
    <t>Material de consumo</t>
  </si>
  <si>
    <t>Material de expediente</t>
  </si>
  <si>
    <t>Licenças e programas</t>
  </si>
  <si>
    <t>Postagens</t>
  </si>
  <si>
    <t>Logísticas de viagens APV</t>
  </si>
  <si>
    <t xml:space="preserve">Água e Luz em caso de cessão </t>
  </si>
  <si>
    <t>Conta telefone celular</t>
  </si>
  <si>
    <t>Total custeio aproximado</t>
  </si>
  <si>
    <t xml:space="preserve">No primeiro haverá despesa para realização do concurso. </t>
  </si>
  <si>
    <t>Validar as projeções das receitas</t>
  </si>
  <si>
    <t>List</t>
  </si>
  <si>
    <t>Revisar as fórmulas</t>
  </si>
  <si>
    <t>Avaliar os orçamentos individualmente</t>
  </si>
  <si>
    <t>Avaliar os saldos transportados.</t>
  </si>
  <si>
    <t>Revisar os cálculos dos saldos.</t>
  </si>
  <si>
    <t>Comparar as receitas projetas com a Jacqueline</t>
  </si>
  <si>
    <t xml:space="preserve">Verificar os totais de cada rubrica e avaliar excessos, exageros ou desvios </t>
  </si>
  <si>
    <t>Avaliar os itens mais executados.</t>
  </si>
  <si>
    <t>Enviar mensagem para o órgão gestor e avaliar as frustações das receitas.</t>
  </si>
  <si>
    <t>Avaliar os itens propostos e checar possíveis ocorrências, questionamentos que podem impactar na aprovação.</t>
  </si>
  <si>
    <t>Criar avaliações e projeções para os próximos anos e verificar a situação e os impactos.</t>
  </si>
  <si>
    <t>Checar com a Jacqueline a meta, superávit.</t>
  </si>
  <si>
    <t>4.2.6.1. Reserva financeira para atender frustração de receitas durante o exercício</t>
  </si>
  <si>
    <t>4.2.1.15. Contratação de serviços (Internet, provedor de e-mail, servidor em nuvem).</t>
  </si>
  <si>
    <t>PLANEJAMENTO ORÇAMENTÁRIO ANUAL - POA CBH VELHAS
 AGÊNCIA PEIXE VIVO - CATEGORIA DE CUSTEIO -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</si>
</sst>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&quot;R$&quot;* #,##0.00_-;\-&quot;R$&quot;* #,##0.00_-;_-&quot;R$&quot;* &quot;-&quot;??_-;_-@_-"/>
    <numFmt numFmtId="167" formatCode="_-&quot;R$&quot;\ * #,##0.00_-;\-&quot;R$&quot;\ * #,##0.00_-;_-&quot;R$&quot;\ * &quot;-&quot;??_-;_-@"/>
    <numFmt numFmtId="168" formatCode="&quot;R$&quot;#,##0.00;[Red]\-&quot;R$&quot;#,##0.00"/>
    <numFmt numFmtId="169" formatCode="&quot;R$&quot;\ #,##0.00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10101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4A5571"/>
      <name val="Verdan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sz val="11"/>
      <color rgb="FFFF0000"/>
      <name val="Arial"/>
      <family val="2"/>
    </font>
    <font>
      <b/>
      <sz val="14"/>
      <color theme="1"/>
      <name val="Aptos Narrow"/>
      <family val="2"/>
      <scheme val="minor"/>
    </font>
    <font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EE00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sz val="12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2"/>
      <color rgb="FFEE00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EE0000"/>
      <name val="Calibri"/>
      <family val="2"/>
    </font>
    <font>
      <b/>
      <sz val="10"/>
      <name val="Arial"/>
      <family val="2"/>
    </font>
    <font>
      <b/>
      <sz val="15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name val="Aptos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6" fillId="0" borderId="0"/>
    <xf numFmtId="164" fontId="6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2" fillId="0" borderId="0" xfId="0" applyFont="1"/>
    <xf numFmtId="0" fontId="4" fillId="4" borderId="0" xfId="0" applyFont="1" applyFill="1"/>
    <xf numFmtId="0" fontId="6" fillId="0" borderId="0" xfId="0" applyFont="1"/>
    <xf numFmtId="0" fontId="6" fillId="2" borderId="0" xfId="0" applyFont="1" applyFill="1"/>
    <xf numFmtId="44" fontId="3" fillId="0" borderId="0" xfId="0" applyNumberFormat="1" applyFont="1"/>
    <xf numFmtId="0" fontId="8" fillId="3" borderId="0" xfId="0" applyFont="1" applyFill="1" applyAlignment="1">
      <alignment horizontal="center"/>
    </xf>
    <xf numFmtId="44" fontId="6" fillId="0" borderId="0" xfId="1" applyFont="1"/>
    <xf numFmtId="0" fontId="6" fillId="0" borderId="0" xfId="0" applyFont="1" applyAlignment="1">
      <alignment wrapText="1"/>
    </xf>
    <xf numFmtId="44" fontId="9" fillId="0" borderId="0" xfId="1" applyFont="1"/>
    <xf numFmtId="0" fontId="6" fillId="0" borderId="0" xfId="0" applyFont="1" applyAlignment="1">
      <alignment horizontal="left" vertical="top" wrapText="1"/>
    </xf>
    <xf numFmtId="44" fontId="9" fillId="0" borderId="0" xfId="0" applyNumberFormat="1" applyFont="1"/>
    <xf numFmtId="165" fontId="11" fillId="2" borderId="0" xfId="2" applyNumberFormat="1" applyFont="1" applyFill="1" applyBorder="1" applyAlignment="1">
      <alignment vertical="top" wrapText="1"/>
    </xf>
    <xf numFmtId="165" fontId="11" fillId="2" borderId="0" xfId="2" applyNumberFormat="1" applyFont="1" applyFill="1" applyBorder="1" applyAlignment="1">
      <alignment vertical="center" wrapText="1"/>
    </xf>
    <xf numFmtId="0" fontId="8" fillId="3" borderId="0" xfId="0" applyFont="1" applyFill="1"/>
    <xf numFmtId="0" fontId="6" fillId="0" borderId="0" xfId="0" applyFont="1" applyAlignment="1">
      <alignment vertical="top" wrapText="1"/>
    </xf>
    <xf numFmtId="0" fontId="3" fillId="2" borderId="0" xfId="0" applyFont="1" applyFill="1"/>
    <xf numFmtId="44" fontId="4" fillId="7" borderId="0" xfId="0" applyNumberFormat="1" applyFont="1" applyFill="1"/>
    <xf numFmtId="165" fontId="11" fillId="2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44" fontId="6" fillId="2" borderId="0" xfId="1" applyFont="1" applyFill="1"/>
    <xf numFmtId="0" fontId="0" fillId="0" borderId="1" xfId="0" applyBorder="1"/>
    <xf numFmtId="0" fontId="2" fillId="2" borderId="0" xfId="0" applyFont="1" applyFill="1"/>
    <xf numFmtId="44" fontId="3" fillId="2" borderId="0" xfId="0" applyNumberFormat="1" applyFont="1" applyFill="1"/>
    <xf numFmtId="0" fontId="12" fillId="0" borderId="0" xfId="0" applyFont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vertical="center"/>
    </xf>
    <xf numFmtId="0" fontId="16" fillId="0" borderId="0" xfId="0" applyFont="1"/>
    <xf numFmtId="2" fontId="0" fillId="0" borderId="1" xfId="3" applyNumberFormat="1" applyFont="1" applyBorder="1"/>
    <xf numFmtId="2" fontId="0" fillId="0" borderId="1" xfId="0" applyNumberFormat="1" applyBorder="1"/>
    <xf numFmtId="0" fontId="12" fillId="2" borderId="1" xfId="0" applyFont="1" applyFill="1" applyBorder="1"/>
    <xf numFmtId="2" fontId="0" fillId="2" borderId="1" xfId="3" applyNumberFormat="1" applyFont="1" applyFill="1" applyBorder="1"/>
    <xf numFmtId="2" fontId="0" fillId="2" borderId="1" xfId="0" applyNumberFormat="1" applyFill="1" applyBorder="1"/>
    <xf numFmtId="2" fontId="0" fillId="0" borderId="2" xfId="3" applyNumberFormat="1" applyFont="1" applyBorder="1"/>
    <xf numFmtId="2" fontId="0" fillId="0" borderId="2" xfId="0" applyNumberFormat="1" applyBorder="1"/>
    <xf numFmtId="44" fontId="0" fillId="0" borderId="0" xfId="0" applyNumberFormat="1"/>
    <xf numFmtId="0" fontId="0" fillId="0" borderId="0" xfId="0" applyAlignment="1">
      <alignment vertical="justify" wrapText="1"/>
    </xf>
    <xf numFmtId="0" fontId="12" fillId="10" borderId="1" xfId="0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/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23" fillId="11" borderId="12" xfId="4" applyFont="1" applyFill="1" applyBorder="1" applyAlignment="1">
      <alignment horizontal="center" vertical="center" wrapText="1"/>
    </xf>
    <xf numFmtId="0" fontId="23" fillId="11" borderId="13" xfId="4" applyFont="1" applyFill="1" applyBorder="1" applyAlignment="1">
      <alignment horizontal="center" vertical="center" wrapText="1"/>
    </xf>
    <xf numFmtId="0" fontId="23" fillId="11" borderId="14" xfId="4" applyFont="1" applyFill="1" applyBorder="1" applyAlignment="1">
      <alignment horizontal="center" vertical="center" wrapText="1"/>
    </xf>
    <xf numFmtId="0" fontId="17" fillId="12" borderId="15" xfId="4" applyFont="1" applyFill="1" applyBorder="1" applyAlignment="1">
      <alignment horizontal="center" vertical="center" wrapText="1"/>
    </xf>
    <xf numFmtId="0" fontId="17" fillId="12" borderId="16" xfId="4" applyFont="1" applyFill="1" applyBorder="1" applyAlignment="1">
      <alignment horizontal="center" vertical="center" wrapText="1"/>
    </xf>
    <xf numFmtId="0" fontId="24" fillId="12" borderId="17" xfId="4" applyFont="1" applyFill="1" applyBorder="1" applyAlignment="1">
      <alignment horizontal="center" vertical="center" wrapText="1"/>
    </xf>
    <xf numFmtId="0" fontId="18" fillId="13" borderId="15" xfId="4" applyFont="1" applyFill="1" applyBorder="1" applyAlignment="1">
      <alignment horizontal="center" vertical="center"/>
    </xf>
    <xf numFmtId="0" fontId="18" fillId="13" borderId="16" xfId="4" applyFont="1" applyFill="1" applyBorder="1" applyAlignment="1">
      <alignment horizontal="center" vertical="center" wrapText="1"/>
    </xf>
    <xf numFmtId="0" fontId="18" fillId="13" borderId="16" xfId="4" applyFont="1" applyFill="1" applyBorder="1" applyAlignment="1">
      <alignment horizontal="center" vertical="center"/>
    </xf>
    <xf numFmtId="0" fontId="17" fillId="13" borderId="17" xfId="4" applyFont="1" applyFill="1" applyBorder="1" applyAlignment="1">
      <alignment horizontal="center" vertical="center" wrapText="1"/>
    </xf>
    <xf numFmtId="0" fontId="18" fillId="14" borderId="15" xfId="4" applyFont="1" applyFill="1" applyBorder="1" applyAlignment="1">
      <alignment horizontal="center" vertical="center"/>
    </xf>
    <xf numFmtId="0" fontId="18" fillId="14" borderId="16" xfId="4" applyFont="1" applyFill="1" applyBorder="1" applyAlignment="1">
      <alignment horizontal="center" vertical="center" wrapText="1"/>
    </xf>
    <xf numFmtId="0" fontId="18" fillId="14" borderId="16" xfId="4" applyFont="1" applyFill="1" applyBorder="1" applyAlignment="1">
      <alignment horizontal="center" vertical="center"/>
    </xf>
    <xf numFmtId="0" fontId="18" fillId="14" borderId="17" xfId="4" applyFont="1" applyFill="1" applyBorder="1" applyAlignment="1">
      <alignment horizontal="left" vertical="center" wrapText="1"/>
    </xf>
    <xf numFmtId="0" fontId="18" fillId="14" borderId="18" xfId="4" applyFont="1" applyFill="1" applyBorder="1" applyAlignment="1">
      <alignment horizontal="center" vertical="center"/>
    </xf>
    <xf numFmtId="0" fontId="18" fillId="14" borderId="19" xfId="4" applyFont="1" applyFill="1" applyBorder="1" applyAlignment="1">
      <alignment horizontal="center" vertical="center" wrapText="1"/>
    </xf>
    <xf numFmtId="0" fontId="18" fillId="14" borderId="19" xfId="4" applyFont="1" applyFill="1" applyBorder="1" applyAlignment="1">
      <alignment horizontal="center" vertical="center"/>
    </xf>
    <xf numFmtId="0" fontId="18" fillId="14" borderId="20" xfId="4" applyFont="1" applyFill="1" applyBorder="1" applyAlignment="1">
      <alignment horizontal="left" vertical="center" wrapText="1"/>
    </xf>
    <xf numFmtId="0" fontId="4" fillId="3" borderId="5" xfId="0" applyFont="1" applyFill="1" applyBorder="1"/>
    <xf numFmtId="0" fontId="4" fillId="4" borderId="5" xfId="0" applyFont="1" applyFill="1" applyBorder="1"/>
    <xf numFmtId="0" fontId="4" fillId="15" borderId="1" xfId="0" applyFont="1" applyFill="1" applyBorder="1" applyAlignment="1">
      <alignment horizontal="center" vertical="center"/>
    </xf>
    <xf numFmtId="44" fontId="6" fillId="0" borderId="1" xfId="1" applyFont="1" applyBorder="1"/>
    <xf numFmtId="0" fontId="4" fillId="2" borderId="0" xfId="0" applyFont="1" applyFill="1"/>
    <xf numFmtId="44" fontId="6" fillId="2" borderId="1" xfId="1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5" fillId="2" borderId="0" xfId="0" applyFont="1" applyFill="1"/>
    <xf numFmtId="0" fontId="2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4" fontId="25" fillId="2" borderId="0" xfId="0" applyNumberFormat="1" applyFont="1" applyFill="1"/>
    <xf numFmtId="44" fontId="8" fillId="2" borderId="0" xfId="0" applyNumberFormat="1" applyFont="1" applyFill="1" applyAlignment="1">
      <alignment horizontal="center" vertical="center"/>
    </xf>
    <xf numFmtId="44" fontId="8" fillId="16" borderId="1" xfId="0" applyNumberFormat="1" applyFont="1" applyFill="1" applyBorder="1" applyAlignment="1">
      <alignment horizontal="center" vertical="center"/>
    </xf>
    <xf numFmtId="2" fontId="8" fillId="16" borderId="1" xfId="0" applyNumberFormat="1" applyFont="1" applyFill="1" applyBorder="1" applyAlignment="1">
      <alignment horizontal="center" vertical="center"/>
    </xf>
    <xf numFmtId="0" fontId="28" fillId="16" borderId="1" xfId="5" applyFont="1" applyFill="1" applyBorder="1" applyAlignment="1">
      <alignment horizontal="center" vertical="center"/>
    </xf>
    <xf numFmtId="164" fontId="28" fillId="16" borderId="1" xfId="6" applyFont="1" applyFill="1" applyBorder="1" applyAlignment="1">
      <alignment horizontal="center" vertical="center" wrapText="1"/>
    </xf>
    <xf numFmtId="0" fontId="28" fillId="16" borderId="1" xfId="5" applyFont="1" applyFill="1" applyBorder="1" applyAlignment="1">
      <alignment horizontal="center" vertical="center" wrapText="1"/>
    </xf>
    <xf numFmtId="0" fontId="30" fillId="16" borderId="1" xfId="5" applyFont="1" applyFill="1" applyBorder="1" applyAlignment="1">
      <alignment horizontal="center" vertical="center" wrapText="1"/>
    </xf>
    <xf numFmtId="0" fontId="31" fillId="0" borderId="1" xfId="5" applyFont="1" applyBorder="1" applyAlignment="1">
      <alignment horizontal="left" vertical="center"/>
    </xf>
    <xf numFmtId="0" fontId="31" fillId="0" borderId="1" xfId="5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7" xfId="5" applyFont="1" applyBorder="1" applyAlignment="1">
      <alignment horizontal="left" vertical="center"/>
    </xf>
    <xf numFmtId="167" fontId="32" fillId="17" borderId="1" xfId="0" applyNumberFormat="1" applyFont="1" applyFill="1" applyBorder="1" applyAlignment="1">
      <alignment horizontal="center" vertical="center"/>
    </xf>
    <xf numFmtId="44" fontId="31" fillId="0" borderId="1" xfId="1" applyFont="1" applyFill="1" applyBorder="1" applyAlignment="1">
      <alignment horizontal="center" vertical="center"/>
    </xf>
    <xf numFmtId="44" fontId="31" fillId="0" borderId="1" xfId="1" applyFont="1" applyFill="1" applyBorder="1"/>
    <xf numFmtId="0" fontId="33" fillId="0" borderId="0" xfId="5" applyFont="1"/>
    <xf numFmtId="0" fontId="33" fillId="0" borderId="0" xfId="5" applyFont="1" applyAlignment="1">
      <alignment horizontal="left" vertical="center"/>
    </xf>
    <xf numFmtId="0" fontId="33" fillId="0" borderId="0" xfId="5" applyFont="1" applyAlignment="1">
      <alignment horizontal="center" vertical="center"/>
    </xf>
    <xf numFmtId="44" fontId="34" fillId="9" borderId="3" xfId="1" applyFont="1" applyFill="1" applyBorder="1" applyAlignment="1">
      <alignment vertical="center"/>
    </xf>
    <xf numFmtId="0" fontId="31" fillId="0" borderId="0" xfId="5" applyFont="1" applyAlignment="1">
      <alignment horizontal="center" vertical="center"/>
    </xf>
    <xf numFmtId="0" fontId="31" fillId="0" borderId="0" xfId="5" applyFont="1"/>
    <xf numFmtId="44" fontId="31" fillId="0" borderId="0" xfId="5" applyNumberFormat="1" applyFont="1"/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horizontal="left"/>
    </xf>
    <xf numFmtId="0" fontId="35" fillId="0" borderId="0" xfId="5" applyFont="1"/>
    <xf numFmtId="0" fontId="35" fillId="0" borderId="0" xfId="5" applyFont="1" applyAlignment="1">
      <alignment horizontal="left" vertical="center"/>
    </xf>
    <xf numFmtId="0" fontId="36" fillId="0" borderId="0" xfId="5" applyFont="1" applyAlignment="1">
      <alignment horizontal="center" vertical="center"/>
    </xf>
    <xf numFmtId="0" fontId="36" fillId="0" borderId="0" xfId="5" applyFont="1"/>
    <xf numFmtId="44" fontId="35" fillId="0" borderId="0" xfId="1" applyFont="1"/>
    <xf numFmtId="44" fontId="31" fillId="0" borderId="0" xfId="1" applyFont="1"/>
    <xf numFmtId="44" fontId="35" fillId="0" borderId="0" xfId="5" applyNumberFormat="1" applyFont="1"/>
    <xf numFmtId="168" fontId="35" fillId="0" borderId="0" xfId="5" applyNumberFormat="1" applyFont="1"/>
    <xf numFmtId="0" fontId="35" fillId="0" borderId="0" xfId="5" applyFont="1" applyAlignment="1">
      <alignment vertical="top" wrapText="1"/>
    </xf>
    <xf numFmtId="44" fontId="35" fillId="0" borderId="0" xfId="1" applyFont="1" applyAlignment="1">
      <alignment vertical="top" wrapText="1"/>
    </xf>
    <xf numFmtId="44" fontId="35" fillId="0" borderId="0" xfId="5" applyNumberFormat="1" applyFont="1" applyAlignment="1">
      <alignment vertical="top" wrapText="1"/>
    </xf>
    <xf numFmtId="0" fontId="37" fillId="0" borderId="0" xfId="0" applyFont="1" applyAlignment="1">
      <alignment vertical="center"/>
    </xf>
    <xf numFmtId="44" fontId="35" fillId="0" borderId="0" xfId="1" applyFont="1" applyBorder="1"/>
    <xf numFmtId="44" fontId="33" fillId="0" borderId="0" xfId="1" applyFont="1" applyBorder="1"/>
    <xf numFmtId="0" fontId="31" fillId="0" borderId="0" xfId="5" applyFont="1" applyAlignment="1">
      <alignment vertical="top" wrapText="1"/>
    </xf>
    <xf numFmtId="0" fontId="31" fillId="0" borderId="0" xfId="5" applyFont="1" applyAlignment="1">
      <alignment horizontal="left" vertical="center"/>
    </xf>
    <xf numFmtId="0" fontId="32" fillId="0" borderId="0" xfId="0" applyFont="1" applyAlignment="1">
      <alignment vertical="center"/>
    </xf>
    <xf numFmtId="44" fontId="31" fillId="0" borderId="0" xfId="1" applyFont="1" applyBorder="1"/>
    <xf numFmtId="0" fontId="8" fillId="16" borderId="1" xfId="0" applyFont="1" applyFill="1" applyBorder="1" applyAlignment="1">
      <alignment horizontal="right"/>
    </xf>
    <xf numFmtId="4" fontId="6" fillId="16" borderId="1" xfId="0" applyNumberFormat="1" applyFont="1" applyFill="1" applyBorder="1" applyAlignment="1">
      <alignment horizontal="right"/>
    </xf>
    <xf numFmtId="44" fontId="6" fillId="16" borderId="1" xfId="0" applyNumberFormat="1" applyFont="1" applyFill="1" applyBorder="1" applyAlignment="1">
      <alignment horizontal="center" vertical="center"/>
    </xf>
    <xf numFmtId="44" fontId="6" fillId="18" borderId="1" xfId="0" applyNumberFormat="1" applyFont="1" applyFill="1" applyBorder="1" applyAlignment="1">
      <alignment horizontal="center" vertical="center"/>
    </xf>
    <xf numFmtId="2" fontId="8" fillId="18" borderId="1" xfId="0" applyNumberFormat="1" applyFont="1" applyFill="1" applyBorder="1" applyAlignment="1">
      <alignment horizontal="center" vertical="center"/>
    </xf>
    <xf numFmtId="44" fontId="8" fillId="18" borderId="1" xfId="0" applyNumberFormat="1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right" vertical="center"/>
    </xf>
    <xf numFmtId="4" fontId="6" fillId="18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5" xfId="0" applyFont="1" applyFill="1" applyBorder="1"/>
    <xf numFmtId="44" fontId="3" fillId="15" borderId="1" xfId="1" applyFont="1" applyFill="1" applyBorder="1" applyAlignment="1">
      <alignment horizontal="center"/>
    </xf>
    <xf numFmtId="0" fontId="4" fillId="3" borderId="1" xfId="0" applyFont="1" applyFill="1" applyBorder="1"/>
    <xf numFmtId="0" fontId="4" fillId="15" borderId="0" xfId="0" applyFont="1" applyFill="1" applyAlignment="1">
      <alignment horizontal="center"/>
    </xf>
    <xf numFmtId="0" fontId="2" fillId="18" borderId="1" xfId="0" applyFont="1" applyFill="1" applyBorder="1" applyAlignment="1">
      <alignment horizontal="right"/>
    </xf>
    <xf numFmtId="10" fontId="3" fillId="2" borderId="0" xfId="1" applyNumberFormat="1" applyFont="1" applyFill="1" applyBorder="1"/>
    <xf numFmtId="0" fontId="7" fillId="2" borderId="0" xfId="0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/>
    <xf numFmtId="44" fontId="7" fillId="2" borderId="0" xfId="0" applyNumberFormat="1" applyFont="1" applyFill="1" applyAlignment="1">
      <alignment horizontal="center" vertical="center"/>
    </xf>
    <xf numFmtId="0" fontId="38" fillId="0" borderId="5" xfId="0" applyFont="1" applyBorder="1"/>
    <xf numFmtId="0" fontId="38" fillId="2" borderId="5" xfId="0" applyFont="1" applyFill="1" applyBorder="1"/>
    <xf numFmtId="0" fontId="8" fillId="2" borderId="5" xfId="0" applyFont="1" applyFill="1" applyBorder="1"/>
    <xf numFmtId="0" fontId="8" fillId="0" borderId="5" xfId="0" applyFont="1" applyBorder="1"/>
    <xf numFmtId="0" fontId="38" fillId="0" borderId="1" xfId="0" applyFont="1" applyBorder="1"/>
    <xf numFmtId="0" fontId="38" fillId="2" borderId="1" xfId="0" applyFont="1" applyFill="1" applyBorder="1"/>
    <xf numFmtId="10" fontId="2" fillId="2" borderId="0" xfId="0" applyNumberFormat="1" applyFont="1" applyFill="1" applyAlignment="1">
      <alignment horizontal="center" vertical="center"/>
    </xf>
    <xf numFmtId="44" fontId="4" fillId="15" borderId="10" xfId="1" applyFont="1" applyFill="1" applyBorder="1"/>
    <xf numFmtId="44" fontId="41" fillId="0" borderId="1" xfId="1" applyFont="1" applyBorder="1" applyAlignment="1">
      <alignment horizontal="center"/>
    </xf>
    <xf numFmtId="0" fontId="4" fillId="15" borderId="1" xfId="0" applyFont="1" applyFill="1" applyBorder="1" applyAlignment="1">
      <alignment horizontal="right"/>
    </xf>
    <xf numFmtId="44" fontId="11" fillId="0" borderId="1" xfId="1" applyFont="1" applyBorder="1"/>
    <xf numFmtId="44" fontId="42" fillId="3" borderId="1" xfId="1" applyFont="1" applyFill="1" applyBorder="1" applyAlignment="1">
      <alignment horizontal="center"/>
    </xf>
    <xf numFmtId="44" fontId="20" fillId="3" borderId="1" xfId="1" applyFont="1" applyFill="1" applyBorder="1" applyAlignment="1">
      <alignment horizontal="center"/>
    </xf>
    <xf numFmtId="44" fontId="20" fillId="3" borderId="1" xfId="1" applyFont="1" applyFill="1" applyBorder="1"/>
    <xf numFmtId="8" fontId="3" fillId="2" borderId="0" xfId="0" applyNumberFormat="1" applyFont="1" applyFill="1"/>
    <xf numFmtId="169" fontId="40" fillId="15" borderId="1" xfId="1" applyNumberFormat="1" applyFont="1" applyFill="1" applyBorder="1" applyAlignment="1">
      <alignment horizontal="center" vertical="center"/>
    </xf>
    <xf numFmtId="4" fontId="2" fillId="18" borderId="1" xfId="1" applyNumberFormat="1" applyFont="1" applyFill="1" applyBorder="1" applyAlignment="1">
      <alignment horizontal="center"/>
    </xf>
    <xf numFmtId="4" fontId="2" fillId="18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2" fillId="2" borderId="0" xfId="1" applyNumberFormat="1" applyFont="1" applyFill="1" applyBorder="1" applyAlignment="1">
      <alignment horizontal="center"/>
    </xf>
    <xf numFmtId="44" fontId="4" fillId="15" borderId="1" xfId="0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justify"/>
    </xf>
    <xf numFmtId="0" fontId="0" fillId="0" borderId="0" xfId="0" applyAlignment="1">
      <alignment horizontal="left"/>
    </xf>
    <xf numFmtId="166" fontId="15" fillId="0" borderId="2" xfId="3" applyFont="1" applyBorder="1" applyAlignment="1">
      <alignment horizontal="center" vertical="center" wrapText="1"/>
    </xf>
    <xf numFmtId="166" fontId="15" fillId="0" borderId="4" xfId="3" applyFont="1" applyBorder="1" applyAlignment="1">
      <alignment horizontal="center" vertical="center" wrapText="1"/>
    </xf>
    <xf numFmtId="166" fontId="15" fillId="0" borderId="3" xfId="3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0" borderId="5" xfId="0" applyFont="1" applyFill="1" applyBorder="1" applyAlignment="1">
      <alignment horizontal="right"/>
    </xf>
    <xf numFmtId="0" fontId="12" fillId="10" borderId="6" xfId="0" applyFont="1" applyFill="1" applyBorder="1" applyAlignment="1">
      <alignment horizontal="right"/>
    </xf>
    <xf numFmtId="0" fontId="12" fillId="10" borderId="7" xfId="0" applyFont="1" applyFill="1" applyBorder="1" applyAlignment="1">
      <alignment horizontal="right"/>
    </xf>
    <xf numFmtId="44" fontId="12" fillId="0" borderId="0" xfId="0" applyNumberFormat="1" applyFont="1" applyAlignment="1">
      <alignment horizontal="center"/>
    </xf>
    <xf numFmtId="0" fontId="27" fillId="16" borderId="5" xfId="5" applyFont="1" applyFill="1" applyBorder="1" applyAlignment="1">
      <alignment horizontal="center" vertical="center"/>
    </xf>
    <xf numFmtId="0" fontId="27" fillId="16" borderId="6" xfId="5" applyFont="1" applyFill="1" applyBorder="1" applyAlignment="1">
      <alignment horizontal="center" vertical="center"/>
    </xf>
    <xf numFmtId="0" fontId="27" fillId="16" borderId="7" xfId="5" applyFont="1" applyFill="1" applyBorder="1" applyAlignment="1">
      <alignment horizontal="center" vertical="center"/>
    </xf>
    <xf numFmtId="0" fontId="29" fillId="9" borderId="10" xfId="5" applyFont="1" applyFill="1" applyBorder="1" applyAlignment="1">
      <alignment horizontal="left" vertical="center" wrapText="1"/>
    </xf>
    <xf numFmtId="0" fontId="29" fillId="9" borderId="21" xfId="5" applyFont="1" applyFill="1" applyBorder="1" applyAlignment="1">
      <alignment horizontal="left" vertical="center" wrapText="1"/>
    </xf>
    <xf numFmtId="0" fontId="29" fillId="9" borderId="11" xfId="5" applyFont="1" applyFill="1" applyBorder="1" applyAlignment="1">
      <alignment horizontal="left" vertical="center" wrapText="1"/>
    </xf>
    <xf numFmtId="0" fontId="35" fillId="0" borderId="0" xfId="5" applyFont="1" applyAlignment="1">
      <alignment horizontal="left"/>
    </xf>
    <xf numFmtId="0" fontId="39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0" fillId="2" borderId="0" xfId="0" applyFont="1" applyFill="1"/>
  </cellXfs>
  <cellStyles count="7">
    <cellStyle name="Moeda" xfId="1" builtinId="4"/>
    <cellStyle name="Moeda 4" xfId="3" xr:uid="{73E7B3BF-1641-46CC-9E39-4A966DD4F3FB}"/>
    <cellStyle name="Normal" xfId="0" builtinId="0"/>
    <cellStyle name="Normal 2" xfId="4" xr:uid="{DBBC2B43-F34E-44E7-B377-3C98DFA7BDF8}"/>
    <cellStyle name="Normal 4" xfId="5" xr:uid="{D6F998A4-45AF-4FEA-83C0-592731A2747F}"/>
    <cellStyle name="Vírgula" xfId="2" builtinId="3"/>
    <cellStyle name="Vírgula 3" xfId="6" xr:uid="{F03B0491-18C2-4115-8774-F3878980583C}"/>
  </cellStyles>
  <dxfs count="0"/>
  <tableStyles count="0" defaultTableStyle="TableStyleMedium2" defaultPivotStyle="PivotStyleLight16"/>
  <colors>
    <mruColors>
      <color rgb="FFDAE8B8"/>
      <color rgb="FFD6FAFC"/>
      <color rgb="FFD7FAFB"/>
      <color rgb="FFDBF0B8"/>
      <color rgb="FFFFE893"/>
      <color rgb="FF7B8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116417</xdr:colOff>
      <xdr:row>0</xdr:row>
      <xdr:rowOff>137582</xdr:rowOff>
    </xdr:from>
    <xdr:to>
      <xdr:col>1</xdr:col>
      <xdr:colOff>1637912</xdr:colOff>
      <xdr:row>3</xdr:row>
      <xdr:rowOff>59530</xdr:rowOff>
    </xdr:to>
    <xdr:pic>
      <xdr:nvPicPr>
        <xdr:cNvPr id="3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0B06E95C-34F7-403F-AD56-390FA63E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30" y="137582"/>
          <a:ext cx="1521495" cy="89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96B0-0696-42C7-B884-9D6A717E14AA}">
  <dimension ref="B3:F32"/>
  <sheetViews>
    <sheetView zoomScale="110" zoomScaleNormal="110" zoomScaleSheetLayoutView="120" workbookViewId="0">
      <selection activeCell="C12" sqref="C12"/>
    </sheetView>
  </sheetViews>
  <sheetFormatPr defaultRowHeight="15" x14ac:dyDescent="0.25"/>
  <cols>
    <col min="2" max="2" width="53.42578125" bestFit="1" customWidth="1"/>
    <col min="3" max="3" width="18" customWidth="1"/>
    <col min="4" max="4" width="16.5703125" bestFit="1" customWidth="1"/>
    <col min="5" max="5" width="12.42578125" customWidth="1"/>
    <col min="6" max="6" width="100.85546875" customWidth="1"/>
  </cols>
  <sheetData>
    <row r="3" spans="2:6" x14ac:dyDescent="0.25">
      <c r="B3" s="25" t="s">
        <v>0</v>
      </c>
    </row>
    <row r="4" spans="2:6" ht="15.75" thickBot="1" x14ac:dyDescent="0.3"/>
    <row r="5" spans="2:6" s="45" customFormat="1" ht="23.25" customHeight="1" x14ac:dyDescent="0.25">
      <c r="B5" s="46" t="s">
        <v>1</v>
      </c>
      <c r="C5" s="47" t="s">
        <v>2</v>
      </c>
      <c r="D5" s="47" t="s">
        <v>3</v>
      </c>
      <c r="E5" s="47" t="s">
        <v>4</v>
      </c>
      <c r="F5" s="48" t="s">
        <v>5</v>
      </c>
    </row>
    <row r="6" spans="2:6" s="45" customFormat="1" ht="18" customHeight="1" x14ac:dyDescent="0.25">
      <c r="B6" s="49">
        <v>4</v>
      </c>
      <c r="C6" s="50">
        <v>0</v>
      </c>
      <c r="D6" s="50">
        <v>0</v>
      </c>
      <c r="E6" s="50"/>
      <c r="F6" s="51" t="s">
        <v>6</v>
      </c>
    </row>
    <row r="7" spans="2:6" s="45" customFormat="1" ht="18" customHeight="1" x14ac:dyDescent="0.25">
      <c r="B7" s="52">
        <v>4</v>
      </c>
      <c r="C7" s="53">
        <v>1</v>
      </c>
      <c r="D7" s="53">
        <v>0</v>
      </c>
      <c r="E7" s="54"/>
      <c r="F7" s="55" t="s">
        <v>7</v>
      </c>
    </row>
    <row r="8" spans="2:6" s="45" customFormat="1" ht="18" customHeight="1" x14ac:dyDescent="0.25">
      <c r="B8" s="56">
        <v>4</v>
      </c>
      <c r="C8" s="57">
        <v>1</v>
      </c>
      <c r="D8" s="57">
        <v>1</v>
      </c>
      <c r="E8" s="58" t="s">
        <v>8</v>
      </c>
      <c r="F8" s="59" t="s">
        <v>9</v>
      </c>
    </row>
    <row r="9" spans="2:6" s="45" customFormat="1" ht="18" customHeight="1" x14ac:dyDescent="0.25">
      <c r="B9" s="52">
        <v>4</v>
      </c>
      <c r="C9" s="53">
        <v>2</v>
      </c>
      <c r="D9" s="53">
        <v>0</v>
      </c>
      <c r="E9" s="54"/>
      <c r="F9" s="55" t="s">
        <v>10</v>
      </c>
    </row>
    <row r="10" spans="2:6" s="45" customFormat="1" ht="18" customHeight="1" x14ac:dyDescent="0.25">
      <c r="B10" s="56">
        <v>4</v>
      </c>
      <c r="C10" s="57">
        <v>2</v>
      </c>
      <c r="D10" s="57">
        <v>1</v>
      </c>
      <c r="E10" s="58" t="s">
        <v>11</v>
      </c>
      <c r="F10" s="59" t="s">
        <v>12</v>
      </c>
    </row>
    <row r="11" spans="2:6" s="45" customFormat="1" ht="18" customHeight="1" x14ac:dyDescent="0.25">
      <c r="B11" s="56">
        <v>4</v>
      </c>
      <c r="C11" s="57">
        <v>2</v>
      </c>
      <c r="D11" s="57">
        <v>2</v>
      </c>
      <c r="E11" s="58" t="s">
        <v>13</v>
      </c>
      <c r="F11" s="59" t="s">
        <v>14</v>
      </c>
    </row>
    <row r="12" spans="2:6" s="45" customFormat="1" ht="18" customHeight="1" x14ac:dyDescent="0.25">
      <c r="B12" s="56">
        <v>4</v>
      </c>
      <c r="C12" s="57">
        <v>2</v>
      </c>
      <c r="D12" s="57">
        <v>3</v>
      </c>
      <c r="E12" s="58" t="s">
        <v>15</v>
      </c>
      <c r="F12" s="59" t="s">
        <v>16</v>
      </c>
    </row>
    <row r="13" spans="2:6" s="45" customFormat="1" ht="18" customHeight="1" x14ac:dyDescent="0.25">
      <c r="B13" s="56">
        <v>4</v>
      </c>
      <c r="C13" s="57">
        <v>2</v>
      </c>
      <c r="D13" s="57">
        <v>4</v>
      </c>
      <c r="E13" s="58" t="s">
        <v>17</v>
      </c>
      <c r="F13" s="59" t="s">
        <v>18</v>
      </c>
    </row>
    <row r="14" spans="2:6" s="45" customFormat="1" ht="18" customHeight="1" thickBot="1" x14ac:dyDescent="0.3">
      <c r="B14" s="60">
        <v>4</v>
      </c>
      <c r="C14" s="61">
        <v>2</v>
      </c>
      <c r="D14" s="61">
        <v>5</v>
      </c>
      <c r="E14" s="62" t="s">
        <v>19</v>
      </c>
      <c r="F14" s="63" t="s">
        <v>20</v>
      </c>
    </row>
    <row r="18" spans="2:4" x14ac:dyDescent="0.25">
      <c r="B18" s="168" t="s">
        <v>21</v>
      </c>
      <c r="C18" s="168"/>
      <c r="D18" s="168"/>
    </row>
    <row r="20" spans="2:4" x14ac:dyDescent="0.25">
      <c r="B20" s="169" t="s">
        <v>22</v>
      </c>
      <c r="C20" s="169"/>
      <c r="D20" s="45"/>
    </row>
    <row r="21" spans="2:4" x14ac:dyDescent="0.25">
      <c r="B21" s="40" t="s">
        <v>23</v>
      </c>
      <c r="C21" s="41"/>
      <c r="D21" s="45"/>
    </row>
    <row r="22" spans="2:4" x14ac:dyDescent="0.25">
      <c r="B22" s="40" t="s">
        <v>24</v>
      </c>
      <c r="C22" s="41"/>
      <c r="D22" s="45"/>
    </row>
    <row r="23" spans="2:4" x14ac:dyDescent="0.25">
      <c r="B23" s="40" t="s">
        <v>25</v>
      </c>
      <c r="C23" s="41"/>
      <c r="D23" s="45"/>
    </row>
    <row r="24" spans="2:4" x14ac:dyDescent="0.25">
      <c r="B24" s="40" t="s">
        <v>26</v>
      </c>
      <c r="C24" s="41"/>
      <c r="D24" s="45"/>
    </row>
    <row r="25" spans="2:4" x14ac:dyDescent="0.25">
      <c r="B25" s="40" t="s">
        <v>27</v>
      </c>
      <c r="C25" s="41"/>
      <c r="D25" s="45"/>
    </row>
    <row r="26" spans="2:4" x14ac:dyDescent="0.25">
      <c r="B26" s="40" t="s">
        <v>28</v>
      </c>
      <c r="C26" s="41"/>
      <c r="D26" s="45"/>
    </row>
    <row r="27" spans="2:4" x14ac:dyDescent="0.25">
      <c r="B27" s="40" t="s">
        <v>29</v>
      </c>
      <c r="C27" s="41"/>
      <c r="D27" s="45"/>
    </row>
    <row r="28" spans="2:4" x14ac:dyDescent="0.25">
      <c r="B28" s="45"/>
      <c r="C28" s="45"/>
      <c r="D28" s="45"/>
    </row>
    <row r="29" spans="2:4" x14ac:dyDescent="0.25">
      <c r="B29" s="44" t="s">
        <v>30</v>
      </c>
      <c r="C29" s="45"/>
      <c r="D29" s="45"/>
    </row>
    <row r="30" spans="2:4" x14ac:dyDescent="0.25">
      <c r="B30" s="42" t="s">
        <v>31</v>
      </c>
      <c r="C30" s="43"/>
      <c r="D30" s="45"/>
    </row>
    <row r="31" spans="2:4" x14ac:dyDescent="0.25">
      <c r="B31" s="40" t="s">
        <v>32</v>
      </c>
      <c r="C31" s="41"/>
      <c r="D31" s="45"/>
    </row>
    <row r="32" spans="2:4" x14ac:dyDescent="0.25">
      <c r="B32" s="40" t="s">
        <v>33</v>
      </c>
      <c r="C32" s="41"/>
      <c r="D32" s="45"/>
    </row>
  </sheetData>
  <mergeCells count="2">
    <mergeCell ref="B18:D18"/>
    <mergeCell ref="B20:C20"/>
  </mergeCells>
  <pageMargins left="0.511811024" right="0.511811024" top="0.78740157499999996" bottom="0.78740157499999996" header="0.31496062000000002" footer="0.3149606200000000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6E2F-82FE-413A-8C2D-B53DD3DA0F0D}">
  <sheetPr>
    <tabColor theme="3" tint="0.79998168889431442"/>
  </sheetPr>
  <dimension ref="B2:H22"/>
  <sheetViews>
    <sheetView view="pageBreakPreview" zoomScaleNormal="120" zoomScaleSheetLayoutView="100" workbookViewId="0">
      <selection activeCell="E13" sqref="E13"/>
    </sheetView>
  </sheetViews>
  <sheetFormatPr defaultRowHeight="15" x14ac:dyDescent="0.25"/>
  <cols>
    <col min="2" max="2" width="20.85546875" customWidth="1"/>
    <col min="3" max="3" width="65.5703125" customWidth="1"/>
    <col min="4" max="4" width="19.5703125" customWidth="1"/>
    <col min="5" max="5" width="29.140625" customWidth="1"/>
    <col min="7" max="7" width="14.42578125" bestFit="1" customWidth="1"/>
    <col min="8" max="8" width="11.140625" customWidth="1"/>
    <col min="9" max="9" width="18.42578125" customWidth="1"/>
    <col min="10" max="10" width="17.42578125" bestFit="1" customWidth="1"/>
  </cols>
  <sheetData>
    <row r="2" spans="2:8" ht="17.25" x14ac:dyDescent="0.3">
      <c r="B2" s="178" t="s">
        <v>34</v>
      </c>
      <c r="C2" s="178"/>
      <c r="D2" s="178"/>
      <c r="E2" s="178"/>
    </row>
    <row r="3" spans="2:8" ht="15.75" x14ac:dyDescent="0.25">
      <c r="B3" s="25" t="s">
        <v>35</v>
      </c>
      <c r="C3" s="26"/>
      <c r="D3" s="26"/>
      <c r="E3" s="26"/>
    </row>
    <row r="4" spans="2:8" x14ac:dyDescent="0.25">
      <c r="B4" s="38" t="s">
        <v>36</v>
      </c>
      <c r="C4" s="38" t="s">
        <v>37</v>
      </c>
      <c r="D4" s="38" t="s">
        <v>38</v>
      </c>
      <c r="E4" s="38" t="s">
        <v>39</v>
      </c>
    </row>
    <row r="5" spans="2:8" ht="12.95" customHeight="1" x14ac:dyDescent="0.25">
      <c r="B5" s="179" t="s">
        <v>35</v>
      </c>
      <c r="C5" s="27" t="s">
        <v>40</v>
      </c>
      <c r="D5" s="172" t="e">
        <f>#REF!+#REF!</f>
        <v>#REF!</v>
      </c>
      <c r="E5" s="175" t="e">
        <f>D5*7.5%</f>
        <v>#REF!</v>
      </c>
    </row>
    <row r="6" spans="2:8" ht="12.95" customHeight="1" x14ac:dyDescent="0.25">
      <c r="B6" s="180"/>
      <c r="C6" s="27" t="s">
        <v>41</v>
      </c>
      <c r="D6" s="173"/>
      <c r="E6" s="176"/>
    </row>
    <row r="7" spans="2:8" ht="12.95" customHeight="1" x14ac:dyDescent="0.25">
      <c r="B7" s="181"/>
      <c r="C7" s="27" t="s">
        <v>42</v>
      </c>
      <c r="D7" s="174"/>
      <c r="E7" s="177"/>
    </row>
    <row r="8" spans="2:8" ht="18" hidden="1" x14ac:dyDescent="0.25">
      <c r="B8" s="22"/>
      <c r="C8" s="28"/>
      <c r="D8" s="29"/>
      <c r="E8" s="30"/>
    </row>
    <row r="9" spans="2:8" hidden="1" x14ac:dyDescent="0.25">
      <c r="B9" s="22"/>
      <c r="C9" s="31"/>
      <c r="D9" s="32"/>
      <c r="E9" s="33"/>
    </row>
    <row r="10" spans="2:8" hidden="1" x14ac:dyDescent="0.25">
      <c r="D10" s="34"/>
      <c r="E10" s="35"/>
    </row>
    <row r="11" spans="2:8" x14ac:dyDescent="0.25">
      <c r="B11" s="182"/>
      <c r="C11" s="183"/>
      <c r="D11" s="183"/>
      <c r="E11" s="184"/>
      <c r="G11" s="185"/>
      <c r="H11" s="185"/>
    </row>
    <row r="13" spans="2:8" x14ac:dyDescent="0.25">
      <c r="B13" s="25" t="s">
        <v>43</v>
      </c>
    </row>
    <row r="14" spans="2:8" x14ac:dyDescent="0.25">
      <c r="B14" t="s">
        <v>44</v>
      </c>
    </row>
    <row r="15" spans="2:8" x14ac:dyDescent="0.25">
      <c r="B15" t="s">
        <v>45</v>
      </c>
      <c r="D15" s="36"/>
    </row>
    <row r="16" spans="2:8" x14ac:dyDescent="0.25">
      <c r="B16" t="s">
        <v>46</v>
      </c>
    </row>
    <row r="17" spans="2:5" ht="12.75" customHeight="1" x14ac:dyDescent="0.25">
      <c r="B17" s="171" t="s">
        <v>47</v>
      </c>
      <c r="C17" s="171"/>
    </row>
    <row r="18" spans="2:5" ht="12.75" customHeight="1" x14ac:dyDescent="0.25">
      <c r="B18" s="170" t="s">
        <v>48</v>
      </c>
      <c r="C18" s="170"/>
      <c r="D18" s="170"/>
      <c r="E18" s="170"/>
    </row>
    <row r="19" spans="2:5" x14ac:dyDescent="0.25">
      <c r="B19" s="171"/>
      <c r="C19" s="171"/>
    </row>
    <row r="20" spans="2:5" ht="12" customHeight="1" x14ac:dyDescent="0.25">
      <c r="C20" s="37"/>
      <c r="D20" s="37"/>
      <c r="E20" s="37"/>
    </row>
    <row r="22" spans="2:5" ht="10.5" customHeight="1" x14ac:dyDescent="0.25"/>
  </sheetData>
  <mergeCells count="9">
    <mergeCell ref="G11:H11"/>
    <mergeCell ref="B17:C17"/>
    <mergeCell ref="B18:E18"/>
    <mergeCell ref="B19:C19"/>
    <mergeCell ref="D5:D7"/>
    <mergeCell ref="E5:E7"/>
    <mergeCell ref="B2:E2"/>
    <mergeCell ref="B5:B7"/>
    <mergeCell ref="B11:E11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CEE-FC7A-4E4D-A32F-88E335ADEEC6}">
  <sheetPr>
    <pageSetUpPr fitToPage="1"/>
  </sheetPr>
  <dimension ref="A1:AC3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3" sqref="I12:I13"/>
    </sheetView>
  </sheetViews>
  <sheetFormatPr defaultColWidth="9.140625" defaultRowHeight="15.75" x14ac:dyDescent="0.25"/>
  <cols>
    <col min="1" max="1" width="4.5703125" style="96" customWidth="1"/>
    <col min="2" max="2" width="32.140625" style="97" customWidth="1"/>
    <col min="3" max="3" width="25" style="97" customWidth="1"/>
    <col min="4" max="4" width="11.85546875" style="97" customWidth="1"/>
    <col min="5" max="5" width="17.42578125" style="116" customWidth="1"/>
    <col min="6" max="6" width="22.140625" style="96" customWidth="1"/>
    <col min="7" max="7" width="19.140625" style="97" customWidth="1"/>
    <col min="8" max="9" width="20.5703125" style="97" customWidth="1"/>
    <col min="10" max="10" width="16" style="97" customWidth="1"/>
    <col min="11" max="11" width="13.5703125" style="97" customWidth="1"/>
    <col min="12" max="12" width="15.5703125" style="97" customWidth="1"/>
    <col min="13" max="19" width="20.5703125" style="97" customWidth="1"/>
    <col min="20" max="20" width="21" style="97" customWidth="1"/>
    <col min="21" max="21" width="21.140625" style="97" hidden="1" customWidth="1"/>
    <col min="22" max="22" width="20" style="97" customWidth="1"/>
    <col min="23" max="23" width="14.5703125" style="97" bestFit="1" customWidth="1"/>
    <col min="24" max="24" width="16.42578125" style="97" bestFit="1" customWidth="1"/>
    <col min="25" max="25" width="25.42578125" style="97" customWidth="1"/>
    <col min="26" max="27" width="9.140625" style="97"/>
    <col min="28" max="29" width="16.42578125" style="97" bestFit="1" customWidth="1"/>
    <col min="30" max="16384" width="9.140625" style="97"/>
  </cols>
  <sheetData>
    <row r="1" spans="1:29" ht="41.25" customHeight="1" x14ac:dyDescent="0.25">
      <c r="B1" s="186" t="s">
        <v>49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8"/>
    </row>
    <row r="2" spans="1:29" ht="63" x14ac:dyDescent="0.25">
      <c r="B2" s="81" t="s">
        <v>50</v>
      </c>
      <c r="C2" s="81" t="s">
        <v>51</v>
      </c>
      <c r="D2" s="81" t="s">
        <v>52</v>
      </c>
      <c r="E2" s="81" t="s">
        <v>53</v>
      </c>
      <c r="F2" s="82" t="s">
        <v>54</v>
      </c>
      <c r="G2" s="82" t="s">
        <v>55</v>
      </c>
      <c r="H2" s="82" t="s">
        <v>56</v>
      </c>
      <c r="I2" s="82" t="s">
        <v>57</v>
      </c>
      <c r="J2" s="82" t="s">
        <v>58</v>
      </c>
      <c r="K2" s="82" t="s">
        <v>59</v>
      </c>
      <c r="L2" s="82" t="s">
        <v>60</v>
      </c>
      <c r="M2" s="82" t="s">
        <v>61</v>
      </c>
      <c r="N2" s="82" t="s">
        <v>62</v>
      </c>
      <c r="O2" s="82" t="s">
        <v>63</v>
      </c>
      <c r="P2" s="82" t="s">
        <v>64</v>
      </c>
      <c r="Q2" s="83" t="s">
        <v>65</v>
      </c>
      <c r="R2" s="83" t="s">
        <v>66</v>
      </c>
      <c r="S2" s="83" t="s">
        <v>67</v>
      </c>
      <c r="T2" s="82" t="s">
        <v>68</v>
      </c>
      <c r="U2" s="84" t="s">
        <v>69</v>
      </c>
      <c r="V2" s="82" t="s">
        <v>70</v>
      </c>
    </row>
    <row r="3" spans="1:29" ht="20.100000000000001" customHeight="1" x14ac:dyDescent="0.25">
      <c r="B3" s="85" t="s">
        <v>71</v>
      </c>
      <c r="C3" s="86" t="s">
        <v>72</v>
      </c>
      <c r="D3" s="87" t="s">
        <v>73</v>
      </c>
      <c r="E3" s="88" t="s">
        <v>71</v>
      </c>
      <c r="F3" s="89">
        <v>2480.2600000000002</v>
      </c>
      <c r="G3" s="90">
        <f t="shared" ref="G3:G8" si="0">F3*8%</f>
        <v>198.42080000000001</v>
      </c>
      <c r="H3" s="90">
        <f>F3*1%</f>
        <v>24.802600000000002</v>
      </c>
      <c r="I3" s="90">
        <f t="shared" ref="I3:I8" si="1">F3*25.5%</f>
        <v>632.46630000000005</v>
      </c>
      <c r="J3" s="90">
        <v>990</v>
      </c>
      <c r="K3" s="90">
        <v>0</v>
      </c>
      <c r="L3" s="91">
        <v>92</v>
      </c>
      <c r="M3" s="90">
        <v>17.5</v>
      </c>
      <c r="N3" s="90">
        <v>71.41</v>
      </c>
      <c r="O3" s="90">
        <v>28.71</v>
      </c>
      <c r="P3" s="90">
        <v>350</v>
      </c>
      <c r="Q3" s="90">
        <f>SUBTOTAL(9,G3:P3)</f>
        <v>2405.3097000000002</v>
      </c>
      <c r="R3" s="90">
        <f t="shared" ref="R3:R8" si="2">(F3/3+(25.5%*F3/3))/12</f>
        <v>86.464619444444452</v>
      </c>
      <c r="S3" s="90">
        <f>G3*50%</f>
        <v>99.210400000000007</v>
      </c>
      <c r="T3" s="90">
        <f t="shared" ref="T3:T8" si="3">F3+Q3+R3+S3</f>
        <v>5071.2447194444449</v>
      </c>
      <c r="U3" s="90">
        <v>0</v>
      </c>
      <c r="V3" s="90">
        <f t="shared" ref="V3:V7" si="4">T3*5</f>
        <v>25356.223597222226</v>
      </c>
    </row>
    <row r="4" spans="1:29" ht="20.100000000000001" customHeight="1" x14ac:dyDescent="0.25">
      <c r="B4" s="85" t="s">
        <v>74</v>
      </c>
      <c r="C4" s="86" t="s">
        <v>72</v>
      </c>
      <c r="D4" s="87" t="s">
        <v>75</v>
      </c>
      <c r="E4" s="88" t="s">
        <v>74</v>
      </c>
      <c r="F4" s="89">
        <v>3689.12</v>
      </c>
      <c r="G4" s="90">
        <f t="shared" si="0"/>
        <v>295.12959999999998</v>
      </c>
      <c r="H4" s="90">
        <f t="shared" ref="H4:H8" si="5">F4*1%</f>
        <v>36.891199999999998</v>
      </c>
      <c r="I4" s="90">
        <f t="shared" si="1"/>
        <v>940.72559999999999</v>
      </c>
      <c r="J4" s="90">
        <v>990</v>
      </c>
      <c r="K4" s="90">
        <v>0</v>
      </c>
      <c r="L4" s="91">
        <v>0</v>
      </c>
      <c r="M4" s="90">
        <v>17.5</v>
      </c>
      <c r="N4" s="90">
        <v>71.41</v>
      </c>
      <c r="O4" s="90">
        <v>28.71</v>
      </c>
      <c r="P4" s="90">
        <v>350</v>
      </c>
      <c r="Q4" s="90">
        <f t="shared" ref="Q4:Q8" si="6">SUBTOTAL(9,G4:P4)</f>
        <v>2730.3663999999999</v>
      </c>
      <c r="R4" s="90">
        <f t="shared" si="2"/>
        <v>128.60682222222223</v>
      </c>
      <c r="S4" s="90">
        <f>G4*50%</f>
        <v>147.56479999999999</v>
      </c>
      <c r="T4" s="90">
        <f t="shared" si="3"/>
        <v>6695.6580222222219</v>
      </c>
      <c r="U4" s="90">
        <v>0</v>
      </c>
      <c r="V4" s="90">
        <f t="shared" si="4"/>
        <v>33478.290111111113</v>
      </c>
    </row>
    <row r="5" spans="1:29" ht="20.100000000000001" customHeight="1" x14ac:dyDescent="0.25">
      <c r="B5" s="85" t="s">
        <v>71</v>
      </c>
      <c r="C5" s="86" t="s">
        <v>72</v>
      </c>
      <c r="D5" s="87" t="s">
        <v>75</v>
      </c>
      <c r="E5" s="88" t="s">
        <v>71</v>
      </c>
      <c r="F5" s="89">
        <v>2480.2600000000002</v>
      </c>
      <c r="G5" s="90">
        <f t="shared" si="0"/>
        <v>198.42080000000001</v>
      </c>
      <c r="H5" s="90">
        <f t="shared" si="5"/>
        <v>24.802600000000002</v>
      </c>
      <c r="I5" s="90">
        <f t="shared" si="1"/>
        <v>632.46630000000005</v>
      </c>
      <c r="J5" s="90">
        <v>990</v>
      </c>
      <c r="K5" s="90">
        <v>0</v>
      </c>
      <c r="L5" s="91">
        <v>92</v>
      </c>
      <c r="M5" s="90">
        <v>17.5</v>
      </c>
      <c r="N5" s="90">
        <v>71.41</v>
      </c>
      <c r="O5" s="90">
        <v>28.71</v>
      </c>
      <c r="P5" s="90">
        <v>350</v>
      </c>
      <c r="Q5" s="90">
        <f t="shared" si="6"/>
        <v>2405.3097000000002</v>
      </c>
      <c r="R5" s="90">
        <f t="shared" si="2"/>
        <v>86.464619444444452</v>
      </c>
      <c r="S5" s="90">
        <f t="shared" ref="S5:S8" si="7">G5*50%</f>
        <v>99.210400000000007</v>
      </c>
      <c r="T5" s="90">
        <f t="shared" si="3"/>
        <v>5071.2447194444449</v>
      </c>
      <c r="U5" s="90">
        <v>0</v>
      </c>
      <c r="V5" s="90">
        <f t="shared" si="4"/>
        <v>25356.223597222226</v>
      </c>
      <c r="AB5" s="98"/>
      <c r="AC5" s="98"/>
    </row>
    <row r="6" spans="1:29" ht="20.100000000000001" customHeight="1" x14ac:dyDescent="0.25">
      <c r="B6" s="85" t="s">
        <v>76</v>
      </c>
      <c r="C6" s="86" t="s">
        <v>72</v>
      </c>
      <c r="D6" s="87" t="s">
        <v>77</v>
      </c>
      <c r="E6" s="88" t="s">
        <v>74</v>
      </c>
      <c r="F6" s="89">
        <v>1311</v>
      </c>
      <c r="G6" s="90">
        <f t="shared" si="0"/>
        <v>104.88</v>
      </c>
      <c r="H6" s="90">
        <f t="shared" si="5"/>
        <v>13.11</v>
      </c>
      <c r="I6" s="90">
        <f t="shared" si="1"/>
        <v>334.30500000000001</v>
      </c>
      <c r="J6" s="90">
        <v>190</v>
      </c>
      <c r="K6" s="90">
        <v>0</v>
      </c>
      <c r="L6" s="91">
        <v>0</v>
      </c>
      <c r="M6" s="90">
        <v>0</v>
      </c>
      <c r="N6" s="90">
        <v>0</v>
      </c>
      <c r="O6" s="90">
        <v>0</v>
      </c>
      <c r="P6" s="90">
        <v>698</v>
      </c>
      <c r="Q6" s="90">
        <f t="shared" si="6"/>
        <v>1340.2950000000001</v>
      </c>
      <c r="R6" s="90">
        <f t="shared" si="2"/>
        <v>45.70291666666666</v>
      </c>
      <c r="S6" s="90">
        <f t="shared" si="7"/>
        <v>52.44</v>
      </c>
      <c r="T6" s="90">
        <f t="shared" si="3"/>
        <v>2749.4379166666668</v>
      </c>
      <c r="U6" s="90">
        <v>0</v>
      </c>
      <c r="V6" s="90">
        <f>T6*4</f>
        <v>10997.751666666667</v>
      </c>
      <c r="AB6" s="98"/>
      <c r="AC6" s="98"/>
    </row>
    <row r="7" spans="1:29" ht="20.100000000000001" customHeight="1" x14ac:dyDescent="0.25">
      <c r="B7" s="85" t="s">
        <v>78</v>
      </c>
      <c r="C7" s="86" t="s">
        <v>72</v>
      </c>
      <c r="D7" s="87" t="s">
        <v>73</v>
      </c>
      <c r="E7" s="88" t="s">
        <v>74</v>
      </c>
      <c r="F7" s="89">
        <v>1700</v>
      </c>
      <c r="G7" s="90">
        <f t="shared" si="0"/>
        <v>136</v>
      </c>
      <c r="H7" s="90">
        <f t="shared" si="5"/>
        <v>17</v>
      </c>
      <c r="I7" s="90">
        <f t="shared" si="1"/>
        <v>433.5</v>
      </c>
      <c r="J7" s="90">
        <v>190</v>
      </c>
      <c r="K7" s="90">
        <v>0</v>
      </c>
      <c r="L7" s="91">
        <v>0</v>
      </c>
      <c r="M7" s="90">
        <v>0</v>
      </c>
      <c r="N7" s="90">
        <v>0</v>
      </c>
      <c r="O7" s="90">
        <v>0</v>
      </c>
      <c r="P7" s="90">
        <v>350</v>
      </c>
      <c r="Q7" s="90">
        <f t="shared" si="6"/>
        <v>1126.5</v>
      </c>
      <c r="R7" s="90">
        <f t="shared" si="2"/>
        <v>59.263888888888886</v>
      </c>
      <c r="S7" s="90">
        <f t="shared" si="7"/>
        <v>68</v>
      </c>
      <c r="T7" s="90">
        <f t="shared" si="3"/>
        <v>2953.7638888888887</v>
      </c>
      <c r="U7" s="90">
        <v>0</v>
      </c>
      <c r="V7" s="90">
        <f t="shared" si="4"/>
        <v>14768.819444444443</v>
      </c>
      <c r="AB7" s="98"/>
      <c r="AC7" s="98"/>
    </row>
    <row r="8" spans="1:29" ht="20.100000000000001" customHeight="1" x14ac:dyDescent="0.25">
      <c r="B8" s="85" t="s">
        <v>79</v>
      </c>
      <c r="C8" s="86" t="s">
        <v>72</v>
      </c>
      <c r="D8" s="87" t="s">
        <v>80</v>
      </c>
      <c r="E8" s="88" t="s">
        <v>74</v>
      </c>
      <c r="F8" s="89">
        <v>1311</v>
      </c>
      <c r="G8" s="90">
        <f t="shared" si="0"/>
        <v>104.88</v>
      </c>
      <c r="H8" s="90">
        <f t="shared" si="5"/>
        <v>13.11</v>
      </c>
      <c r="I8" s="90">
        <f t="shared" si="1"/>
        <v>334.30500000000001</v>
      </c>
      <c r="J8" s="90">
        <v>190</v>
      </c>
      <c r="K8" s="90">
        <v>0</v>
      </c>
      <c r="L8" s="91">
        <v>0</v>
      </c>
      <c r="M8" s="90">
        <v>0</v>
      </c>
      <c r="N8" s="90">
        <v>0</v>
      </c>
      <c r="O8" s="90">
        <v>0</v>
      </c>
      <c r="P8" s="90">
        <v>283</v>
      </c>
      <c r="Q8" s="90">
        <f t="shared" si="6"/>
        <v>925.29500000000007</v>
      </c>
      <c r="R8" s="90">
        <f t="shared" si="2"/>
        <v>45.70291666666666</v>
      </c>
      <c r="S8" s="90">
        <f t="shared" si="7"/>
        <v>52.44</v>
      </c>
      <c r="T8" s="90">
        <f t="shared" si="3"/>
        <v>2334.4379166666668</v>
      </c>
      <c r="U8" s="90">
        <v>0</v>
      </c>
      <c r="V8" s="90">
        <f>T8*4</f>
        <v>9337.751666666667</v>
      </c>
      <c r="AB8" s="98"/>
      <c r="AC8" s="98"/>
    </row>
    <row r="9" spans="1:29" ht="48.75" customHeight="1" x14ac:dyDescent="0.25">
      <c r="B9" s="92"/>
      <c r="C9" s="92"/>
      <c r="D9" s="92"/>
      <c r="E9" s="93" t="s">
        <v>81</v>
      </c>
      <c r="F9" s="94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189" t="s">
        <v>82</v>
      </c>
      <c r="S9" s="190"/>
      <c r="T9" s="190"/>
      <c r="U9" s="191"/>
      <c r="V9" s="95">
        <f>SUBTOTAL(9,V3:V8)</f>
        <v>119295.06008333333</v>
      </c>
    </row>
    <row r="10" spans="1:29" x14ac:dyDescent="0.25">
      <c r="A10" s="99"/>
      <c r="B10" s="192"/>
      <c r="C10" s="192"/>
      <c r="D10" s="101"/>
      <c r="E10" s="102"/>
      <c r="F10" s="103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1"/>
      <c r="W10" s="101"/>
      <c r="X10" s="101"/>
      <c r="AB10" s="98"/>
    </row>
    <row r="11" spans="1:29" x14ac:dyDescent="0.25">
      <c r="A11" s="99"/>
      <c r="B11" s="100"/>
      <c r="C11" s="100"/>
      <c r="D11" s="101"/>
      <c r="E11" s="102"/>
      <c r="F11" s="103">
        <v>7</v>
      </c>
      <c r="G11" s="104"/>
      <c r="H11" s="104"/>
      <c r="I11" s="104"/>
      <c r="J11" s="105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AB11" s="106"/>
    </row>
    <row r="12" spans="1:29" x14ac:dyDescent="0.25">
      <c r="A12" s="99"/>
      <c r="B12" s="101"/>
      <c r="C12" s="101"/>
      <c r="D12" s="101"/>
      <c r="E12" s="102"/>
      <c r="F12" s="103"/>
      <c r="G12" s="104"/>
      <c r="H12" s="104"/>
      <c r="I12" s="104"/>
      <c r="J12" s="101"/>
      <c r="K12" s="105"/>
      <c r="L12" s="105"/>
      <c r="M12" s="105"/>
      <c r="N12" s="105"/>
      <c r="O12" s="105"/>
      <c r="P12" s="105"/>
      <c r="Q12" s="105"/>
      <c r="R12" s="105"/>
      <c r="S12" s="105"/>
      <c r="T12" s="101"/>
      <c r="U12" s="101"/>
      <c r="V12" s="101"/>
      <c r="W12" s="101"/>
      <c r="X12" s="101"/>
      <c r="Y12" s="92"/>
      <c r="AB12" s="98"/>
    </row>
    <row r="13" spans="1:29" x14ac:dyDescent="0.25">
      <c r="A13" s="99"/>
      <c r="B13" s="101"/>
      <c r="C13" s="101"/>
      <c r="D13" s="101"/>
      <c r="E13" s="102"/>
      <c r="F13" s="103"/>
      <c r="G13" s="104"/>
      <c r="H13" s="104"/>
      <c r="I13" s="104"/>
      <c r="J13" s="107"/>
      <c r="K13" s="101"/>
      <c r="L13" s="107"/>
      <c r="M13" s="101"/>
      <c r="N13" s="107"/>
      <c r="O13" s="107"/>
      <c r="P13" s="107"/>
      <c r="Q13" s="101"/>
      <c r="R13" s="101"/>
      <c r="S13" s="107"/>
      <c r="T13" s="101"/>
      <c r="U13" s="101"/>
      <c r="V13" s="101"/>
      <c r="W13" s="101"/>
      <c r="X13" s="101"/>
      <c r="Y13" s="92"/>
    </row>
    <row r="14" spans="1:29" x14ac:dyDescent="0.25">
      <c r="A14" s="99"/>
      <c r="B14" s="101"/>
      <c r="C14" s="101"/>
      <c r="D14" s="101"/>
      <c r="E14" s="102"/>
      <c r="F14" s="103"/>
      <c r="G14" s="104"/>
      <c r="H14" s="104"/>
      <c r="I14" s="104"/>
      <c r="J14" s="105"/>
      <c r="K14" s="101"/>
      <c r="L14" s="105"/>
      <c r="M14" s="101"/>
      <c r="N14" s="105"/>
      <c r="O14" s="107"/>
      <c r="P14" s="107"/>
      <c r="Q14" s="108"/>
      <c r="R14" s="101"/>
      <c r="S14" s="107"/>
      <c r="T14" s="101"/>
      <c r="U14" s="101"/>
      <c r="V14" s="101"/>
      <c r="W14" s="101"/>
      <c r="X14" s="101"/>
      <c r="Y14" s="92"/>
    </row>
    <row r="15" spans="1:29" x14ac:dyDescent="0.25">
      <c r="A15" s="99"/>
      <c r="B15" s="101"/>
      <c r="C15" s="101"/>
      <c r="D15" s="101"/>
      <c r="E15" s="102"/>
      <c r="F15" s="103"/>
      <c r="G15" s="104"/>
      <c r="H15" s="104"/>
      <c r="I15" s="104"/>
      <c r="J15" s="107"/>
      <c r="K15" s="101"/>
      <c r="L15" s="107"/>
      <c r="M15" s="101"/>
      <c r="N15" s="107"/>
      <c r="O15" s="105"/>
      <c r="P15" s="105"/>
      <c r="Q15" s="108"/>
      <c r="R15" s="101"/>
      <c r="S15" s="105"/>
      <c r="T15" s="101"/>
      <c r="U15" s="101"/>
      <c r="V15" s="101"/>
      <c r="W15" s="109"/>
      <c r="X15" s="101"/>
      <c r="Y15" s="92"/>
    </row>
    <row r="16" spans="1:29" ht="24.95" customHeight="1" x14ac:dyDescent="0.25">
      <c r="A16" s="99"/>
      <c r="B16" s="101"/>
      <c r="C16" s="101"/>
      <c r="D16" s="101"/>
      <c r="E16" s="102"/>
      <c r="F16" s="103"/>
      <c r="G16" s="104"/>
      <c r="H16" s="104"/>
      <c r="I16" s="104"/>
      <c r="J16" s="105"/>
      <c r="K16" s="101"/>
      <c r="L16" s="101"/>
      <c r="M16" s="101"/>
      <c r="N16" s="101"/>
      <c r="O16" s="107"/>
      <c r="P16" s="107"/>
      <c r="Q16" s="108"/>
      <c r="R16" s="101"/>
      <c r="S16" s="105"/>
      <c r="T16" s="101"/>
      <c r="U16" s="101"/>
      <c r="V16" s="101"/>
      <c r="W16" s="110"/>
      <c r="X16" s="101"/>
      <c r="Y16" s="92"/>
    </row>
    <row r="17" spans="1:25" ht="24.95" customHeight="1" x14ac:dyDescent="0.25">
      <c r="A17" s="99"/>
      <c r="B17" s="101"/>
      <c r="C17" s="101"/>
      <c r="D17" s="101"/>
      <c r="E17" s="102"/>
      <c r="F17" s="103"/>
      <c r="G17" s="104"/>
      <c r="H17" s="104"/>
      <c r="I17" s="104"/>
      <c r="J17" s="101"/>
      <c r="K17" s="101"/>
      <c r="L17" s="101"/>
      <c r="M17" s="101"/>
      <c r="N17" s="101"/>
      <c r="O17" s="101"/>
      <c r="P17" s="101"/>
      <c r="Q17" s="108"/>
      <c r="R17" s="101"/>
      <c r="S17" s="107"/>
      <c r="T17" s="101"/>
      <c r="U17" s="101"/>
      <c r="V17" s="101"/>
      <c r="W17" s="109"/>
      <c r="X17" s="101"/>
      <c r="Y17" s="92"/>
    </row>
    <row r="18" spans="1:25" ht="24.95" customHeight="1" x14ac:dyDescent="0.25">
      <c r="A18" s="99"/>
      <c r="B18" s="101"/>
      <c r="C18" s="101"/>
      <c r="D18" s="101"/>
      <c r="E18" s="102"/>
      <c r="F18" s="103"/>
      <c r="G18" s="104"/>
      <c r="H18" s="104"/>
      <c r="I18" s="104"/>
      <c r="J18" s="101"/>
      <c r="K18" s="101"/>
      <c r="L18" s="101"/>
      <c r="M18" s="101"/>
      <c r="N18" s="101"/>
      <c r="O18" s="101"/>
      <c r="P18" s="101"/>
      <c r="Q18" s="108"/>
      <c r="R18" s="101"/>
      <c r="S18" s="107"/>
      <c r="T18" s="101"/>
      <c r="U18" s="101"/>
      <c r="V18" s="101"/>
      <c r="W18" s="109"/>
      <c r="X18" s="101"/>
      <c r="Y18" s="92"/>
    </row>
    <row r="19" spans="1:25" ht="24.95" customHeight="1" x14ac:dyDescent="0.25">
      <c r="A19" s="99"/>
      <c r="B19" s="101"/>
      <c r="C19" s="101"/>
      <c r="D19" s="101"/>
      <c r="E19" s="102"/>
      <c r="F19" s="103"/>
      <c r="G19" s="104"/>
      <c r="H19" s="104"/>
      <c r="I19" s="104"/>
      <c r="J19" s="101"/>
      <c r="K19" s="101"/>
      <c r="L19" s="101"/>
      <c r="M19" s="101"/>
      <c r="N19" s="101"/>
      <c r="O19" s="101"/>
      <c r="P19" s="101"/>
      <c r="Q19" s="108"/>
      <c r="R19" s="101"/>
      <c r="S19" s="107"/>
      <c r="T19" s="101"/>
      <c r="U19" s="101"/>
      <c r="V19" s="101"/>
      <c r="W19" s="109"/>
      <c r="X19" s="101"/>
      <c r="Y19" s="92"/>
    </row>
    <row r="20" spans="1:25" ht="24.95" customHeight="1" x14ac:dyDescent="0.25">
      <c r="A20" s="99"/>
      <c r="B20" s="101"/>
      <c r="C20" s="101"/>
      <c r="D20" s="101"/>
      <c r="E20" s="102"/>
      <c r="F20" s="103"/>
      <c r="G20" s="104"/>
      <c r="H20" s="104"/>
      <c r="I20" s="104"/>
      <c r="J20" s="101"/>
      <c r="K20" s="101"/>
      <c r="L20" s="101"/>
      <c r="M20" s="101"/>
      <c r="N20" s="101"/>
      <c r="O20" s="101"/>
      <c r="P20" s="101"/>
      <c r="Q20" s="108"/>
      <c r="R20" s="101"/>
      <c r="S20" s="101"/>
      <c r="T20" s="101"/>
      <c r="U20" s="101"/>
      <c r="V20" s="101"/>
      <c r="W20" s="109"/>
      <c r="X20" s="101"/>
      <c r="Y20" s="92"/>
    </row>
    <row r="21" spans="1:25" ht="24.95" customHeight="1" x14ac:dyDescent="0.25">
      <c r="A21" s="99"/>
      <c r="B21" s="101"/>
      <c r="C21" s="101"/>
      <c r="D21" s="101"/>
      <c r="E21" s="102"/>
      <c r="F21" s="99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8"/>
      <c r="R21" s="101"/>
      <c r="S21" s="101"/>
      <c r="T21" s="101"/>
      <c r="U21" s="101"/>
      <c r="V21" s="101"/>
      <c r="W21" s="111"/>
      <c r="X21" s="101"/>
      <c r="Y21" s="92"/>
    </row>
    <row r="22" spans="1:25" x14ac:dyDescent="0.25">
      <c r="A22" s="99"/>
      <c r="B22" s="101"/>
      <c r="C22" s="101"/>
      <c r="D22" s="101"/>
      <c r="E22" s="102"/>
      <c r="F22" s="99"/>
      <c r="G22" s="101"/>
      <c r="H22" s="101"/>
      <c r="I22" s="101"/>
      <c r="J22" s="101"/>
      <c r="K22" s="101"/>
      <c r="L22" s="99"/>
      <c r="M22" s="99"/>
      <c r="N22" s="99"/>
      <c r="O22" s="99"/>
      <c r="P22" s="99"/>
      <c r="Q22" s="101"/>
      <c r="R22" s="101"/>
      <c r="S22" s="101"/>
      <c r="T22" s="101"/>
      <c r="U22" s="101"/>
      <c r="V22" s="101"/>
      <c r="W22" s="109"/>
      <c r="X22" s="101"/>
      <c r="Y22" s="92"/>
    </row>
    <row r="23" spans="1:25" x14ac:dyDescent="0.25">
      <c r="A23" s="99"/>
      <c r="B23" s="101"/>
      <c r="C23" s="101"/>
      <c r="D23" s="101"/>
      <c r="E23" s="102"/>
      <c r="F23" s="99"/>
      <c r="G23" s="101"/>
      <c r="H23" s="101"/>
      <c r="I23" s="101"/>
      <c r="J23" s="101"/>
      <c r="K23" s="112"/>
      <c r="L23" s="113"/>
      <c r="M23" s="113"/>
      <c r="N23" s="113"/>
      <c r="O23" s="113"/>
      <c r="P23" s="113"/>
      <c r="Q23" s="101"/>
      <c r="R23" s="101"/>
      <c r="S23" s="101"/>
      <c r="T23" s="101"/>
      <c r="U23" s="101"/>
      <c r="V23" s="101"/>
      <c r="W23" s="109"/>
      <c r="X23" s="101"/>
      <c r="Y23" s="92"/>
    </row>
    <row r="24" spans="1:25" x14ac:dyDescent="0.25">
      <c r="A24" s="99"/>
      <c r="B24" s="101"/>
      <c r="C24" s="101"/>
      <c r="D24" s="101"/>
      <c r="E24" s="102"/>
      <c r="F24" s="99"/>
      <c r="G24" s="101"/>
      <c r="H24" s="101"/>
      <c r="I24" s="101"/>
      <c r="J24" s="101"/>
      <c r="K24" s="102"/>
      <c r="L24" s="113"/>
      <c r="M24" s="113"/>
      <c r="N24" s="113"/>
      <c r="O24" s="113"/>
      <c r="P24" s="113"/>
      <c r="Q24" s="101"/>
      <c r="R24" s="101"/>
      <c r="S24" s="101"/>
      <c r="T24" s="101"/>
      <c r="U24" s="101"/>
      <c r="V24" s="101"/>
      <c r="W24" s="109"/>
      <c r="X24" s="101"/>
      <c r="Y24" s="92"/>
    </row>
    <row r="25" spans="1:25" x14ac:dyDescent="0.25">
      <c r="A25" s="99"/>
      <c r="B25" s="101"/>
      <c r="C25" s="101"/>
      <c r="D25" s="101"/>
      <c r="E25" s="102"/>
      <c r="F25" s="99"/>
      <c r="G25" s="101"/>
      <c r="H25" s="101"/>
      <c r="I25" s="101"/>
      <c r="J25" s="101"/>
      <c r="K25" s="102"/>
      <c r="L25" s="113"/>
      <c r="M25" s="113"/>
      <c r="N25" s="113"/>
      <c r="O25" s="113"/>
      <c r="P25" s="113"/>
      <c r="Q25" s="101"/>
      <c r="R25" s="101"/>
      <c r="S25" s="101"/>
      <c r="T25" s="101"/>
      <c r="U25" s="101"/>
      <c r="V25" s="101"/>
      <c r="W25" s="109"/>
      <c r="X25" s="101"/>
    </row>
    <row r="26" spans="1:25" x14ac:dyDescent="0.25">
      <c r="A26" s="99"/>
      <c r="B26" s="101"/>
      <c r="C26" s="101"/>
      <c r="D26" s="101"/>
      <c r="E26" s="102"/>
      <c r="F26" s="99"/>
      <c r="G26" s="101"/>
      <c r="H26" s="101"/>
      <c r="I26" s="101"/>
      <c r="J26" s="101"/>
      <c r="K26" s="102"/>
      <c r="L26" s="113"/>
      <c r="M26" s="113"/>
      <c r="N26" s="113"/>
      <c r="O26" s="113"/>
      <c r="P26" s="113"/>
      <c r="Q26" s="101"/>
      <c r="R26" s="107"/>
      <c r="S26" s="101"/>
      <c r="T26" s="101"/>
      <c r="U26" s="101"/>
      <c r="V26" s="101"/>
      <c r="W26" s="109"/>
      <c r="X26" s="101"/>
    </row>
    <row r="27" spans="1:25" x14ac:dyDescent="0.25">
      <c r="A27" s="99"/>
      <c r="B27" s="101"/>
      <c r="C27" s="101"/>
      <c r="D27" s="101"/>
      <c r="E27" s="102"/>
      <c r="F27" s="99"/>
      <c r="G27" s="101"/>
      <c r="H27" s="101"/>
      <c r="I27" s="101"/>
      <c r="J27" s="101"/>
      <c r="K27" s="102"/>
      <c r="L27" s="113"/>
      <c r="M27" s="113"/>
      <c r="N27" s="113"/>
      <c r="O27" s="113"/>
      <c r="P27" s="113"/>
      <c r="Q27" s="101"/>
      <c r="R27" s="101"/>
      <c r="S27" s="101"/>
      <c r="T27" s="101"/>
      <c r="U27" s="101"/>
      <c r="V27" s="101"/>
      <c r="W27" s="109"/>
      <c r="X27" s="101"/>
    </row>
    <row r="28" spans="1:25" x14ac:dyDescent="0.25">
      <c r="B28" s="92"/>
      <c r="C28" s="92"/>
      <c r="D28" s="92"/>
      <c r="E28" s="93"/>
      <c r="F28" s="94"/>
      <c r="G28" s="92"/>
      <c r="H28" s="92"/>
      <c r="I28" s="92"/>
      <c r="J28" s="92"/>
      <c r="K28" s="93"/>
      <c r="L28" s="114"/>
      <c r="M28" s="114"/>
      <c r="N28" s="114"/>
      <c r="O28" s="114"/>
      <c r="P28" s="114"/>
      <c r="Q28" s="92"/>
      <c r="R28" s="92"/>
      <c r="S28" s="92"/>
      <c r="T28" s="92"/>
      <c r="U28" s="92"/>
      <c r="V28" s="92"/>
      <c r="W28" s="115"/>
    </row>
    <row r="29" spans="1:25" x14ac:dyDescent="0.25">
      <c r="K29" s="117"/>
      <c r="L29" s="118"/>
      <c r="M29" s="118"/>
      <c r="N29" s="118"/>
      <c r="O29" s="118"/>
      <c r="P29" s="118"/>
    </row>
    <row r="30" spans="1:25" x14ac:dyDescent="0.25">
      <c r="K30" s="117"/>
      <c r="L30" s="106"/>
      <c r="M30" s="106"/>
      <c r="N30" s="106"/>
      <c r="O30" s="118"/>
      <c r="P30" s="118"/>
    </row>
    <row r="31" spans="1:25" x14ac:dyDescent="0.25">
      <c r="L31" s="106"/>
      <c r="M31" s="106"/>
      <c r="N31" s="106"/>
      <c r="O31" s="106"/>
      <c r="P31" s="106"/>
    </row>
    <row r="32" spans="1:25" x14ac:dyDescent="0.25">
      <c r="L32" s="106"/>
      <c r="M32" s="106"/>
      <c r="N32" s="106"/>
      <c r="O32" s="106"/>
      <c r="P32" s="106"/>
    </row>
    <row r="33" spans="12:16" x14ac:dyDescent="0.25">
      <c r="L33" s="106"/>
      <c r="M33" s="106"/>
      <c r="N33" s="106"/>
      <c r="O33" s="106"/>
      <c r="P33" s="106"/>
    </row>
    <row r="34" spans="12:16" x14ac:dyDescent="0.25">
      <c r="L34" s="106"/>
      <c r="M34" s="106"/>
      <c r="N34" s="106"/>
      <c r="O34" s="106"/>
      <c r="P34" s="106"/>
    </row>
  </sheetData>
  <mergeCells count="3">
    <mergeCell ref="B1:V1"/>
    <mergeCell ref="R9:U9"/>
    <mergeCell ref="B10:C10"/>
  </mergeCells>
  <printOptions horizontalCentered="1"/>
  <pageMargins left="0" right="0" top="0" bottom="0" header="0" footer="0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0EDD-7877-493C-8EDD-41B907481957}">
  <sheetPr>
    <tabColor theme="3" tint="0.249977111117893"/>
  </sheetPr>
  <dimension ref="A1:S98"/>
  <sheetViews>
    <sheetView tabSelected="1" view="pageBreakPreview" topLeftCell="A52" zoomScale="80" zoomScaleNormal="70" zoomScaleSheetLayoutView="80" workbookViewId="0">
      <selection activeCell="C67" sqref="C67"/>
    </sheetView>
  </sheetViews>
  <sheetFormatPr defaultColWidth="8.85546875" defaultRowHeight="14.25" x14ac:dyDescent="0.2"/>
  <cols>
    <col min="1" max="1" width="3.42578125" style="17" customWidth="1"/>
    <col min="2" max="2" width="118.42578125" style="1" customWidth="1"/>
    <col min="3" max="3" width="32.42578125" style="1" customWidth="1"/>
    <col min="4" max="4" width="34.5703125" style="1" customWidth="1"/>
    <col min="5" max="5" width="25.85546875" style="1" customWidth="1"/>
    <col min="6" max="6" width="21.140625" style="1" customWidth="1"/>
    <col min="7" max="7" width="24.140625" style="1" customWidth="1"/>
    <col min="8" max="8" width="24.85546875" style="1" customWidth="1"/>
    <col min="9" max="9" width="21.5703125" style="1" customWidth="1"/>
    <col min="10" max="10" width="16.85546875" style="1" customWidth="1"/>
    <col min="11" max="11" width="17.140625" style="1" customWidth="1"/>
    <col min="12" max="12" width="24.42578125" style="1" customWidth="1"/>
    <col min="13" max="13" width="19.5703125" style="1" customWidth="1"/>
    <col min="14" max="14" width="19.5703125" style="17" customWidth="1"/>
    <col min="15" max="15" width="16" style="17" customWidth="1"/>
    <col min="16" max="19" width="8.85546875" style="17"/>
    <col min="20" max="16384" width="8.85546875" style="1"/>
  </cols>
  <sheetData>
    <row r="1" spans="2:15" ht="18.75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15" ht="39" customHeight="1" x14ac:dyDescent="0.2">
      <c r="B2" s="193" t="s">
        <v>220</v>
      </c>
      <c r="C2" s="194"/>
      <c r="D2" s="194"/>
      <c r="E2" s="194"/>
      <c r="F2" s="194"/>
      <c r="G2" s="194"/>
      <c r="H2" s="167"/>
      <c r="I2" s="167"/>
      <c r="J2" s="167"/>
      <c r="K2" s="167"/>
      <c r="L2" s="167"/>
      <c r="M2" s="167"/>
      <c r="N2" s="167"/>
      <c r="O2" s="167"/>
    </row>
    <row r="3" spans="2:15" ht="18.75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8.75" x14ac:dyDescent="0.2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2:15" ht="18.75" x14ac:dyDescent="0.2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15" x14ac:dyDescent="0.25">
      <c r="B6" s="76" t="s">
        <v>83</v>
      </c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ht="45" x14ac:dyDescent="0.2">
      <c r="B7" s="130" t="s">
        <v>84</v>
      </c>
      <c r="C7" s="130" t="s">
        <v>85</v>
      </c>
      <c r="D7" s="130" t="s">
        <v>86</v>
      </c>
      <c r="E7" s="130" t="s">
        <v>87</v>
      </c>
      <c r="F7" s="130" t="s">
        <v>41</v>
      </c>
      <c r="G7" s="66" t="s">
        <v>88</v>
      </c>
      <c r="I7" s="127"/>
      <c r="J7" s="127"/>
      <c r="K7" s="127"/>
      <c r="L7" s="127"/>
      <c r="M7" s="127"/>
      <c r="N7" s="127"/>
      <c r="O7" s="127"/>
    </row>
    <row r="8" spans="2:15" ht="15" x14ac:dyDescent="0.25">
      <c r="B8" s="137" t="s">
        <v>89</v>
      </c>
      <c r="C8" s="160">
        <v>12876890.294625001</v>
      </c>
      <c r="D8" s="161">
        <f>C8*7.5%</f>
        <v>965766.77209687501</v>
      </c>
      <c r="E8" s="161">
        <v>602000</v>
      </c>
      <c r="F8" s="161">
        <v>0</v>
      </c>
      <c r="G8" s="161">
        <f t="shared" ref="G8" si="0">SUM(D8:F8)</f>
        <v>1567766.7720968751</v>
      </c>
      <c r="I8" s="128"/>
      <c r="J8" s="128"/>
      <c r="K8" s="128"/>
      <c r="L8" s="128"/>
      <c r="M8" s="128"/>
      <c r="N8" s="128"/>
      <c r="O8" s="128"/>
    </row>
    <row r="9" spans="2:15" hidden="1" x14ac:dyDescent="0.2">
      <c r="B9" s="119"/>
      <c r="C9" s="120"/>
      <c r="D9" s="121"/>
      <c r="E9" s="80"/>
      <c r="F9" s="80"/>
      <c r="G9" s="79"/>
      <c r="I9" s="128"/>
      <c r="J9" s="128"/>
      <c r="K9" s="128"/>
      <c r="L9" s="128"/>
      <c r="M9" s="128"/>
      <c r="N9" s="128"/>
      <c r="O9" s="128"/>
    </row>
    <row r="10" spans="2:15" hidden="1" x14ac:dyDescent="0.2">
      <c r="B10" s="125"/>
      <c r="C10" s="126"/>
      <c r="D10" s="122"/>
      <c r="E10" s="123"/>
      <c r="F10" s="123"/>
      <c r="G10" s="124"/>
      <c r="I10" s="128"/>
      <c r="J10" s="128"/>
      <c r="K10" s="128"/>
      <c r="L10" s="128"/>
      <c r="M10" s="128"/>
      <c r="N10" s="128"/>
      <c r="O10" s="128"/>
    </row>
    <row r="11" spans="2:15" ht="18.75" x14ac:dyDescent="0.2">
      <c r="B11" s="131"/>
      <c r="C11" s="159">
        <f>SUM(C8:C8)</f>
        <v>12876890.294625001</v>
      </c>
      <c r="D11" s="159">
        <f>SUM(D8:D8)</f>
        <v>965766.77209687501</v>
      </c>
      <c r="E11" s="159">
        <f>SUM(E8:E8)</f>
        <v>602000</v>
      </c>
      <c r="F11" s="159">
        <f>SUM(F8:F8)</f>
        <v>0</v>
      </c>
      <c r="G11" s="159">
        <f>SUM(G8:G8)</f>
        <v>1567766.7720968751</v>
      </c>
      <c r="I11" s="128"/>
      <c r="J11" s="128"/>
      <c r="K11" s="128"/>
      <c r="L11" s="128"/>
      <c r="M11" s="128"/>
      <c r="N11" s="128"/>
      <c r="O11" s="128"/>
    </row>
    <row r="12" spans="2:15" ht="15" x14ac:dyDescent="0.2">
      <c r="B12" s="17"/>
      <c r="C12" s="17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2:15" ht="15" x14ac:dyDescent="0.2">
      <c r="C13" s="24"/>
      <c r="D13" s="17"/>
      <c r="E13" s="150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2:15" s="17" customFormat="1" ht="18.75" x14ac:dyDescent="0.2">
      <c r="B14" s="73"/>
      <c r="C14" s="73"/>
      <c r="E14" s="150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2:15" s="17" customFormat="1" x14ac:dyDescent="0.2"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2:15" s="17" customFormat="1" x14ac:dyDescent="0.2"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2:15" s="17" customFormat="1" ht="15" x14ac:dyDescent="0.25">
      <c r="B17" s="23" t="s">
        <v>90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2:15" ht="15" customHeight="1" x14ac:dyDescent="0.2">
      <c r="B18" s="199" t="s">
        <v>91</v>
      </c>
      <c r="C18" s="200"/>
      <c r="D18" s="78"/>
      <c r="E18" s="17"/>
      <c r="F18" s="17"/>
      <c r="G18" s="78"/>
      <c r="H18" s="17"/>
      <c r="K18" s="78"/>
      <c r="N18" s="143"/>
      <c r="O18" s="78"/>
    </row>
    <row r="19" spans="2:15" ht="15" customHeight="1" x14ac:dyDescent="0.2">
      <c r="B19" s="201"/>
      <c r="C19" s="202"/>
      <c r="D19" s="78"/>
      <c r="E19" s="17"/>
      <c r="F19" s="17"/>
      <c r="G19" s="78"/>
      <c r="H19" s="17"/>
      <c r="K19" s="78"/>
      <c r="N19" s="143"/>
      <c r="O19" s="78"/>
    </row>
    <row r="20" spans="2:15" x14ac:dyDescent="0.2">
      <c r="D20" s="78"/>
      <c r="E20" s="17"/>
      <c r="F20" s="17"/>
      <c r="G20" s="78"/>
      <c r="H20" s="17"/>
      <c r="K20" s="78"/>
      <c r="N20" s="78"/>
      <c r="O20" s="78"/>
    </row>
    <row r="21" spans="2:15" ht="26.25" customHeight="1" x14ac:dyDescent="0.2">
      <c r="B21" s="195" t="s">
        <v>5</v>
      </c>
      <c r="C21" s="197" t="s">
        <v>92</v>
      </c>
      <c r="D21" s="78"/>
      <c r="E21" s="17"/>
      <c r="F21" s="17"/>
      <c r="G21" s="78"/>
      <c r="H21" s="17"/>
      <c r="K21" s="78"/>
      <c r="N21" s="139"/>
      <c r="O21" s="139"/>
    </row>
    <row r="22" spans="2:15" ht="14.25" customHeight="1" x14ac:dyDescent="0.2">
      <c r="B22" s="196"/>
      <c r="C22" s="198"/>
      <c r="D22" s="17"/>
      <c r="E22" s="17"/>
      <c r="F22" s="17"/>
      <c r="G22" s="17"/>
      <c r="H22" s="17"/>
      <c r="K22" s="17"/>
      <c r="N22" s="139"/>
      <c r="O22" s="139"/>
    </row>
    <row r="23" spans="2:15" ht="20.100000000000001" customHeight="1" x14ac:dyDescent="0.2">
      <c r="B23" s="132" t="s">
        <v>93</v>
      </c>
      <c r="C23" s="66"/>
      <c r="D23" s="70"/>
      <c r="E23" s="17"/>
      <c r="F23" s="17"/>
      <c r="G23" s="70"/>
      <c r="H23" s="17"/>
      <c r="K23" s="70"/>
      <c r="N23" s="140"/>
      <c r="O23" s="140"/>
    </row>
    <row r="24" spans="2:15" ht="15" x14ac:dyDescent="0.25">
      <c r="B24" s="3" t="s">
        <v>94</v>
      </c>
      <c r="C24" s="39"/>
      <c r="D24" s="68"/>
      <c r="E24" s="17"/>
      <c r="F24" s="17"/>
      <c r="G24" s="68"/>
      <c r="H24" s="17"/>
      <c r="K24" s="68"/>
      <c r="N24" s="141"/>
      <c r="O24" s="141"/>
    </row>
    <row r="25" spans="2:15" ht="13.35" customHeight="1" x14ac:dyDescent="0.25">
      <c r="B25" s="65" t="s">
        <v>95</v>
      </c>
      <c r="C25" s="39"/>
      <c r="D25" s="68"/>
      <c r="E25" s="17"/>
      <c r="F25" s="17"/>
      <c r="G25" s="68"/>
      <c r="H25" s="17"/>
      <c r="K25" s="68"/>
      <c r="N25" s="141"/>
      <c r="O25" s="141"/>
    </row>
    <row r="26" spans="2:15" ht="17.100000000000001" customHeight="1" x14ac:dyDescent="0.25">
      <c r="B26" s="64" t="s">
        <v>96</v>
      </c>
      <c r="C26" s="155">
        <v>48093.700000000004</v>
      </c>
      <c r="D26" s="68"/>
      <c r="E26" s="17"/>
      <c r="F26" s="17"/>
      <c r="G26" s="68"/>
      <c r="H26" s="17"/>
      <c r="K26" s="68"/>
      <c r="N26" s="141"/>
      <c r="O26" s="141"/>
    </row>
    <row r="27" spans="2:15" ht="13.35" customHeight="1" x14ac:dyDescent="0.25">
      <c r="B27" s="144" t="s">
        <v>97</v>
      </c>
      <c r="C27" s="152">
        <v>4006.8</v>
      </c>
      <c r="D27" s="5"/>
      <c r="E27" s="17"/>
      <c r="F27" s="17"/>
      <c r="G27" s="5"/>
      <c r="H27" s="17"/>
      <c r="K27" s="5"/>
      <c r="N27" s="138"/>
      <c r="O27" s="138"/>
    </row>
    <row r="28" spans="2:15" ht="13.35" customHeight="1" x14ac:dyDescent="0.25">
      <c r="B28" s="144" t="s">
        <v>98</v>
      </c>
      <c r="C28" s="152">
        <v>44086.9</v>
      </c>
      <c r="D28" s="5"/>
      <c r="E28" s="17"/>
      <c r="F28" s="17"/>
      <c r="G28" s="5"/>
      <c r="H28" s="17"/>
      <c r="K28" s="5"/>
      <c r="N28" s="138"/>
      <c r="O28" s="138"/>
    </row>
    <row r="29" spans="2:15" ht="13.35" customHeight="1" x14ac:dyDescent="0.25">
      <c r="B29" s="145" t="s">
        <v>99</v>
      </c>
      <c r="C29" s="152">
        <v>0</v>
      </c>
      <c r="D29" s="5"/>
      <c r="E29" s="17"/>
      <c r="F29" s="17"/>
      <c r="G29" s="5"/>
      <c r="H29" s="17"/>
      <c r="K29" s="5"/>
      <c r="N29" s="138"/>
      <c r="O29" s="138"/>
    </row>
    <row r="30" spans="2:15" ht="13.35" customHeight="1" x14ac:dyDescent="0.25">
      <c r="B30" s="145" t="s">
        <v>100</v>
      </c>
      <c r="C30" s="152">
        <v>0</v>
      </c>
      <c r="D30" s="5"/>
      <c r="E30" s="17"/>
      <c r="F30" s="17"/>
      <c r="G30" s="5"/>
      <c r="H30" s="17"/>
      <c r="K30" s="5"/>
      <c r="N30" s="138"/>
      <c r="O30" s="138"/>
    </row>
    <row r="31" spans="2:15" ht="13.35" customHeight="1" x14ac:dyDescent="0.25">
      <c r="B31" s="145" t="s">
        <v>101</v>
      </c>
      <c r="C31" s="152">
        <v>0</v>
      </c>
      <c r="D31" s="5"/>
      <c r="E31" s="17"/>
      <c r="F31" s="17"/>
      <c r="G31" s="5"/>
      <c r="H31" s="17"/>
      <c r="K31" s="5"/>
      <c r="N31" s="138"/>
      <c r="O31" s="138"/>
    </row>
    <row r="32" spans="2:15" ht="13.35" customHeight="1" x14ac:dyDescent="0.25">
      <c r="B32" s="144" t="s">
        <v>102</v>
      </c>
      <c r="C32" s="152">
        <v>0</v>
      </c>
      <c r="D32" s="5"/>
      <c r="E32" s="17"/>
      <c r="F32" s="17"/>
      <c r="G32" s="5"/>
      <c r="H32" s="17"/>
      <c r="K32" s="5"/>
      <c r="N32" s="138"/>
      <c r="O32" s="138"/>
    </row>
    <row r="33" spans="1:19" ht="13.35" customHeight="1" x14ac:dyDescent="0.25">
      <c r="B33" s="144" t="s">
        <v>103</v>
      </c>
      <c r="C33" s="152">
        <v>0</v>
      </c>
      <c r="D33" s="5"/>
      <c r="E33" s="17"/>
      <c r="F33" s="17"/>
      <c r="G33" s="5"/>
      <c r="H33" s="17"/>
      <c r="K33" s="5"/>
      <c r="N33" s="138"/>
      <c r="O33" s="138"/>
    </row>
    <row r="34" spans="1:19" ht="13.35" customHeight="1" x14ac:dyDescent="0.25">
      <c r="B34" s="144" t="s">
        <v>104</v>
      </c>
      <c r="C34" s="152">
        <v>0</v>
      </c>
      <c r="D34" s="5"/>
      <c r="E34" s="17"/>
      <c r="F34" s="17"/>
      <c r="G34" s="5"/>
      <c r="H34" s="17"/>
      <c r="K34" s="5"/>
      <c r="N34" s="138"/>
      <c r="O34" s="138"/>
    </row>
    <row r="35" spans="1:19" ht="13.35" customHeight="1" x14ac:dyDescent="0.25">
      <c r="B35" s="144" t="s">
        <v>105</v>
      </c>
      <c r="C35" s="152">
        <v>0</v>
      </c>
      <c r="D35" s="5"/>
      <c r="E35" s="17"/>
      <c r="F35" s="17"/>
      <c r="G35" s="5"/>
      <c r="H35" s="17"/>
      <c r="K35" s="5"/>
      <c r="N35" s="138"/>
      <c r="O35" s="138"/>
    </row>
    <row r="36" spans="1:19" ht="13.35" customHeight="1" x14ac:dyDescent="0.25">
      <c r="B36" s="145" t="s">
        <v>106</v>
      </c>
      <c r="C36" s="152">
        <v>0</v>
      </c>
      <c r="D36" s="5"/>
      <c r="E36" s="17"/>
      <c r="F36" s="17"/>
      <c r="G36" s="5"/>
      <c r="H36" s="17"/>
      <c r="K36" s="5"/>
      <c r="N36" s="138"/>
      <c r="O36" s="138"/>
    </row>
    <row r="37" spans="1:19" ht="13.35" customHeight="1" x14ac:dyDescent="0.25">
      <c r="B37" s="144" t="s">
        <v>107</v>
      </c>
      <c r="C37" s="152">
        <v>0</v>
      </c>
      <c r="D37" s="5"/>
      <c r="E37" s="17"/>
      <c r="F37" s="17"/>
      <c r="G37" s="5"/>
      <c r="H37" s="17"/>
      <c r="K37" s="5"/>
      <c r="N37" s="138"/>
      <c r="O37" s="138"/>
    </row>
    <row r="38" spans="1:19" ht="13.35" customHeight="1" x14ac:dyDescent="0.25">
      <c r="B38" s="144" t="s">
        <v>108</v>
      </c>
      <c r="C38" s="152">
        <v>0</v>
      </c>
      <c r="D38" s="5"/>
      <c r="E38" s="17"/>
      <c r="F38" s="17"/>
      <c r="G38" s="5"/>
      <c r="H38" s="17"/>
      <c r="K38" s="5"/>
      <c r="N38" s="138"/>
      <c r="O38" s="138"/>
    </row>
    <row r="39" spans="1:19" ht="13.35" customHeight="1" x14ac:dyDescent="0.25">
      <c r="B39" s="144" t="s">
        <v>109</v>
      </c>
      <c r="C39" s="152">
        <v>0</v>
      </c>
      <c r="D39" s="5"/>
      <c r="E39" s="17"/>
      <c r="F39" s="17"/>
      <c r="G39" s="5"/>
      <c r="H39" s="17"/>
      <c r="K39" s="5"/>
      <c r="N39" s="138"/>
      <c r="O39" s="138"/>
    </row>
    <row r="40" spans="1:19" ht="13.35" customHeight="1" x14ac:dyDescent="0.25">
      <c r="B40" s="144" t="s">
        <v>110</v>
      </c>
      <c r="C40" s="152">
        <v>0</v>
      </c>
      <c r="D40" s="5"/>
      <c r="E40" s="17"/>
      <c r="F40" s="17"/>
      <c r="G40" s="5"/>
      <c r="H40" s="17"/>
      <c r="K40" s="5"/>
      <c r="N40" s="138"/>
      <c r="O40" s="138"/>
    </row>
    <row r="41" spans="1:19" ht="13.35" customHeight="1" x14ac:dyDescent="0.25">
      <c r="B41" s="144" t="s">
        <v>111</v>
      </c>
      <c r="C41" s="152">
        <v>0</v>
      </c>
      <c r="D41" s="5"/>
      <c r="E41" s="17"/>
      <c r="F41" s="17"/>
      <c r="G41" s="5"/>
      <c r="H41" s="17"/>
      <c r="K41" s="5"/>
      <c r="N41" s="138"/>
      <c r="O41" s="138"/>
    </row>
    <row r="42" spans="1:19" ht="13.35" customHeight="1" x14ac:dyDescent="0.25">
      <c r="B42" s="133" t="s">
        <v>112</v>
      </c>
      <c r="C42" s="134"/>
      <c r="D42" s="68"/>
      <c r="E42" s="17"/>
      <c r="F42" s="17"/>
      <c r="G42" s="68"/>
      <c r="H42" s="17"/>
      <c r="K42" s="68"/>
      <c r="N42" s="141"/>
      <c r="O42" s="141"/>
    </row>
    <row r="43" spans="1:19" s="2" customFormat="1" ht="17.100000000000001" customHeight="1" x14ac:dyDescent="0.25">
      <c r="A43" s="23"/>
      <c r="B43" s="64" t="s">
        <v>113</v>
      </c>
      <c r="C43" s="155">
        <v>90090</v>
      </c>
      <c r="D43" s="68"/>
      <c r="E43" s="23"/>
      <c r="F43" s="23"/>
      <c r="G43" s="68"/>
      <c r="H43" s="23"/>
      <c r="K43" s="68"/>
      <c r="N43" s="165"/>
      <c r="O43" s="165"/>
      <c r="P43" s="23"/>
      <c r="Q43" s="23"/>
      <c r="R43" s="23"/>
      <c r="S43" s="23"/>
    </row>
    <row r="44" spans="1:19" ht="13.35" customHeight="1" x14ac:dyDescent="0.2">
      <c r="B44" s="146" t="s">
        <v>114</v>
      </c>
      <c r="C44" s="67">
        <v>0</v>
      </c>
      <c r="D44" s="5"/>
      <c r="E44" s="17"/>
      <c r="F44" s="17"/>
      <c r="G44" s="5"/>
      <c r="H44" s="17"/>
      <c r="K44" s="5"/>
      <c r="N44" s="138"/>
      <c r="O44" s="138"/>
    </row>
    <row r="45" spans="1:19" ht="13.35" customHeight="1" x14ac:dyDescent="0.2">
      <c r="B45" s="147" t="s">
        <v>115</v>
      </c>
      <c r="C45" s="67">
        <v>0</v>
      </c>
      <c r="D45" s="5"/>
      <c r="E45" s="17"/>
      <c r="F45" s="17"/>
      <c r="G45" s="5"/>
      <c r="H45" s="17"/>
      <c r="K45" s="5"/>
      <c r="N45" s="138"/>
      <c r="O45" s="138"/>
    </row>
    <row r="46" spans="1:19" ht="13.35" customHeight="1" x14ac:dyDescent="0.2">
      <c r="B46" s="147" t="s">
        <v>116</v>
      </c>
      <c r="C46" s="67">
        <v>12600</v>
      </c>
      <c r="D46" s="5"/>
      <c r="E46" s="17"/>
      <c r="F46" s="17"/>
      <c r="G46" s="5"/>
      <c r="H46" s="17"/>
      <c r="K46" s="5"/>
      <c r="N46" s="138"/>
      <c r="O46" s="138"/>
    </row>
    <row r="47" spans="1:19" ht="13.35" customHeight="1" x14ac:dyDescent="0.2">
      <c r="B47" s="147" t="s">
        <v>117</v>
      </c>
      <c r="C47" s="67">
        <v>0</v>
      </c>
      <c r="D47" s="5"/>
      <c r="E47" s="17"/>
      <c r="F47" s="17"/>
      <c r="G47" s="5"/>
      <c r="H47" s="17"/>
      <c r="K47" s="5"/>
      <c r="N47" s="138"/>
      <c r="O47" s="138"/>
    </row>
    <row r="48" spans="1:19" ht="13.35" customHeight="1" x14ac:dyDescent="0.2">
      <c r="B48" s="147" t="s">
        <v>118</v>
      </c>
      <c r="C48" s="67">
        <v>10080</v>
      </c>
      <c r="D48" s="5"/>
      <c r="E48" s="17"/>
      <c r="F48" s="17"/>
      <c r="G48" s="5"/>
      <c r="H48" s="17"/>
      <c r="K48" s="5"/>
      <c r="N48" s="138"/>
      <c r="O48" s="138"/>
    </row>
    <row r="49" spans="2:15" ht="13.35" customHeight="1" x14ac:dyDescent="0.2">
      <c r="B49" s="147" t="s">
        <v>119</v>
      </c>
      <c r="C49" s="67">
        <v>0</v>
      </c>
      <c r="D49" s="5"/>
      <c r="E49" s="17"/>
      <c r="F49" s="17"/>
      <c r="G49" s="5"/>
      <c r="H49" s="17"/>
      <c r="K49" s="5"/>
      <c r="N49" s="138"/>
      <c r="O49" s="138"/>
    </row>
    <row r="50" spans="2:15" ht="13.35" customHeight="1" x14ac:dyDescent="0.2">
      <c r="B50" s="147" t="s">
        <v>120</v>
      </c>
      <c r="C50" s="67">
        <v>0</v>
      </c>
      <c r="D50" s="5"/>
      <c r="E50" s="17"/>
      <c r="F50" s="17"/>
      <c r="G50" s="5"/>
      <c r="H50" s="17"/>
      <c r="K50" s="5"/>
      <c r="N50" s="138"/>
      <c r="O50" s="138"/>
    </row>
    <row r="51" spans="2:15" ht="13.35" customHeight="1" x14ac:dyDescent="0.2">
      <c r="B51" s="147" t="s">
        <v>121</v>
      </c>
      <c r="C51" s="67">
        <v>2520</v>
      </c>
      <c r="D51" s="5"/>
      <c r="E51" s="17"/>
      <c r="F51" s="17"/>
      <c r="G51" s="5"/>
      <c r="H51" s="17"/>
      <c r="K51" s="5"/>
      <c r="N51" s="138"/>
      <c r="O51" s="138"/>
    </row>
    <row r="52" spans="2:15" ht="13.35" customHeight="1" x14ac:dyDescent="0.2">
      <c r="B52" s="147" t="s">
        <v>122</v>
      </c>
      <c r="C52" s="67">
        <v>0</v>
      </c>
      <c r="D52" s="5"/>
      <c r="E52" s="17"/>
      <c r="F52" s="17"/>
      <c r="G52" s="5"/>
      <c r="H52" s="17"/>
      <c r="K52" s="5"/>
      <c r="N52" s="138"/>
      <c r="O52" s="138"/>
    </row>
    <row r="53" spans="2:15" s="17" customFormat="1" ht="13.35" customHeight="1" x14ac:dyDescent="0.2">
      <c r="B53" s="146" t="s">
        <v>123</v>
      </c>
      <c r="C53" s="69">
        <v>0</v>
      </c>
      <c r="D53" s="5"/>
      <c r="G53" s="5"/>
      <c r="K53" s="5"/>
      <c r="N53" s="138"/>
      <c r="O53" s="138"/>
    </row>
    <row r="54" spans="2:15" ht="13.35" customHeight="1" x14ac:dyDescent="0.2">
      <c r="B54" s="147" t="s">
        <v>124</v>
      </c>
      <c r="C54" s="67">
        <v>0</v>
      </c>
      <c r="D54" s="5"/>
      <c r="E54" s="17"/>
      <c r="F54" s="17"/>
      <c r="G54" s="5"/>
      <c r="H54" s="17"/>
      <c r="K54" s="5"/>
      <c r="N54" s="138"/>
      <c r="O54" s="138"/>
    </row>
    <row r="55" spans="2:15" s="17" customFormat="1" ht="13.35" customHeight="1" x14ac:dyDescent="0.2">
      <c r="B55" s="146" t="s">
        <v>125</v>
      </c>
      <c r="C55" s="69">
        <v>0</v>
      </c>
      <c r="D55" s="5"/>
      <c r="G55" s="5"/>
      <c r="K55" s="5"/>
      <c r="N55" s="138"/>
      <c r="O55" s="138"/>
    </row>
    <row r="56" spans="2:15" s="17" customFormat="1" ht="13.35" customHeight="1" x14ac:dyDescent="0.2">
      <c r="B56" s="146" t="s">
        <v>126</v>
      </c>
      <c r="C56" s="69">
        <v>0</v>
      </c>
      <c r="D56" s="5"/>
      <c r="G56" s="5"/>
      <c r="K56" s="5"/>
      <c r="N56" s="138"/>
      <c r="O56" s="138"/>
    </row>
    <row r="57" spans="2:15" ht="13.35" customHeight="1" x14ac:dyDescent="0.2">
      <c r="B57" s="147" t="s">
        <v>127</v>
      </c>
      <c r="C57" s="67">
        <v>0</v>
      </c>
      <c r="D57" s="5"/>
      <c r="E57" s="17"/>
      <c r="F57" s="17"/>
      <c r="G57" s="5"/>
      <c r="H57" s="17"/>
      <c r="K57" s="5"/>
      <c r="N57" s="138"/>
      <c r="O57" s="138"/>
    </row>
    <row r="58" spans="2:15" ht="13.35" customHeight="1" x14ac:dyDescent="0.2">
      <c r="B58" s="147" t="s">
        <v>219</v>
      </c>
      <c r="C58" s="67">
        <v>64890</v>
      </c>
      <c r="D58" s="5"/>
      <c r="E58" s="17"/>
      <c r="F58" s="17"/>
      <c r="G58" s="5"/>
      <c r="H58" s="17"/>
      <c r="K58" s="5"/>
      <c r="N58" s="138"/>
      <c r="O58" s="138"/>
    </row>
    <row r="59" spans="2:15" ht="17.100000000000001" customHeight="1" x14ac:dyDescent="0.25">
      <c r="B59" s="64" t="s">
        <v>128</v>
      </c>
      <c r="C59" s="156">
        <v>25816.46</v>
      </c>
      <c r="D59" s="68"/>
      <c r="E59" s="17"/>
      <c r="F59" s="17"/>
      <c r="G59" s="68"/>
      <c r="H59" s="17"/>
      <c r="K59" s="68"/>
      <c r="N59" s="141"/>
      <c r="O59" s="141"/>
    </row>
    <row r="60" spans="2:15" ht="13.35" customHeight="1" x14ac:dyDescent="0.2">
      <c r="B60" s="146" t="s">
        <v>129</v>
      </c>
      <c r="C60" s="67">
        <v>14224.46</v>
      </c>
      <c r="D60" s="5"/>
      <c r="E60" s="17"/>
      <c r="F60" s="17"/>
      <c r="G60" s="5"/>
      <c r="H60" s="17"/>
      <c r="K60" s="5"/>
      <c r="N60" s="138"/>
      <c r="O60" s="138"/>
    </row>
    <row r="61" spans="2:15" s="17" customFormat="1" ht="13.35" customHeight="1" x14ac:dyDescent="0.2">
      <c r="B61" s="146" t="s">
        <v>130</v>
      </c>
      <c r="C61" s="69">
        <v>9072</v>
      </c>
      <c r="D61" s="5"/>
      <c r="G61" s="5"/>
      <c r="K61" s="5"/>
      <c r="N61" s="138"/>
      <c r="O61" s="138"/>
    </row>
    <row r="62" spans="2:15" ht="13.35" customHeight="1" x14ac:dyDescent="0.2">
      <c r="B62" s="147" t="s">
        <v>131</v>
      </c>
      <c r="C62" s="67">
        <v>2520</v>
      </c>
      <c r="D62" s="5"/>
      <c r="E62" s="17"/>
      <c r="F62" s="17"/>
      <c r="G62" s="5"/>
      <c r="H62" s="17"/>
      <c r="K62" s="5"/>
      <c r="N62" s="138"/>
      <c r="O62" s="138"/>
    </row>
    <row r="63" spans="2:15" ht="13.35" customHeight="1" x14ac:dyDescent="0.2">
      <c r="B63" s="147" t="s">
        <v>132</v>
      </c>
      <c r="C63" s="67">
        <v>0</v>
      </c>
      <c r="D63" s="5"/>
      <c r="E63" s="17"/>
      <c r="F63" s="17"/>
      <c r="G63" s="5"/>
      <c r="H63" s="17"/>
      <c r="K63" s="5"/>
      <c r="N63" s="138"/>
      <c r="O63" s="138"/>
    </row>
    <row r="64" spans="2:15" ht="13.35" customHeight="1" x14ac:dyDescent="0.2">
      <c r="B64" s="147" t="s">
        <v>133</v>
      </c>
      <c r="C64" s="67">
        <v>0</v>
      </c>
      <c r="D64" s="5"/>
      <c r="E64" s="17"/>
      <c r="F64" s="17"/>
      <c r="G64" s="5"/>
      <c r="H64" s="17"/>
      <c r="K64" s="5"/>
      <c r="N64" s="138"/>
      <c r="O64" s="138"/>
    </row>
    <row r="65" spans="2:15" ht="13.35" customHeight="1" x14ac:dyDescent="0.2">
      <c r="B65" s="146" t="s">
        <v>134</v>
      </c>
      <c r="C65" s="67">
        <v>0</v>
      </c>
      <c r="D65" s="5"/>
      <c r="E65" s="17"/>
      <c r="F65" s="17"/>
      <c r="G65" s="5"/>
      <c r="H65" s="17"/>
      <c r="K65" s="5"/>
      <c r="N65" s="138"/>
      <c r="O65" s="138"/>
    </row>
    <row r="66" spans="2:15" ht="13.35" customHeight="1" x14ac:dyDescent="0.2">
      <c r="B66" s="146" t="s">
        <v>135</v>
      </c>
      <c r="C66" s="67">
        <v>0</v>
      </c>
      <c r="D66" s="5"/>
      <c r="E66" s="17"/>
      <c r="F66" s="17"/>
      <c r="G66" s="5"/>
      <c r="H66" s="17"/>
      <c r="K66" s="5"/>
      <c r="N66" s="138"/>
      <c r="O66" s="138"/>
    </row>
    <row r="67" spans="2:15" ht="13.35" customHeight="1" x14ac:dyDescent="0.2">
      <c r="B67" s="146" t="s">
        <v>136</v>
      </c>
      <c r="C67" s="154">
        <v>0</v>
      </c>
      <c r="D67" s="5"/>
      <c r="E67" s="17"/>
      <c r="F67" s="17"/>
      <c r="G67" s="5"/>
      <c r="H67" s="17"/>
      <c r="K67" s="5"/>
      <c r="N67" s="138"/>
      <c r="O67" s="138"/>
    </row>
    <row r="68" spans="2:15" ht="17.100000000000001" customHeight="1" x14ac:dyDescent="0.25">
      <c r="B68" s="64" t="s">
        <v>137</v>
      </c>
      <c r="C68" s="156">
        <v>1026238.11</v>
      </c>
      <c r="D68" s="68"/>
      <c r="E68" s="17"/>
      <c r="F68" s="17"/>
      <c r="G68" s="68"/>
      <c r="H68" s="17"/>
      <c r="K68" s="68"/>
      <c r="N68" s="141"/>
      <c r="O68" s="141"/>
    </row>
    <row r="69" spans="2:15" s="17" customFormat="1" ht="13.35" customHeight="1" x14ac:dyDescent="0.2">
      <c r="B69" s="145" t="s">
        <v>138</v>
      </c>
      <c r="C69" s="69">
        <v>1026238.11</v>
      </c>
      <c r="D69" s="5"/>
      <c r="G69" s="5"/>
      <c r="K69" s="5"/>
      <c r="N69" s="138"/>
      <c r="O69" s="138"/>
    </row>
    <row r="70" spans="2:15" ht="17.100000000000001" customHeight="1" x14ac:dyDescent="0.25">
      <c r="B70" s="64" t="s">
        <v>139</v>
      </c>
      <c r="C70" s="156">
        <v>11025</v>
      </c>
      <c r="D70" s="68"/>
      <c r="E70" s="17"/>
      <c r="F70" s="17"/>
      <c r="G70" s="68"/>
      <c r="H70" s="17"/>
      <c r="K70" s="68"/>
      <c r="N70" s="141"/>
      <c r="O70" s="141"/>
    </row>
    <row r="71" spans="2:15" s="17" customFormat="1" ht="13.35" customHeight="1" x14ac:dyDescent="0.2">
      <c r="B71" s="146" t="s">
        <v>140</v>
      </c>
      <c r="C71" s="69">
        <v>11025</v>
      </c>
      <c r="D71" s="5"/>
      <c r="G71" s="5"/>
      <c r="K71" s="5"/>
      <c r="N71" s="138"/>
      <c r="O71" s="138"/>
    </row>
    <row r="72" spans="2:15" ht="17.100000000000001" customHeight="1" x14ac:dyDescent="0.25">
      <c r="B72" s="64" t="s">
        <v>141</v>
      </c>
      <c r="C72" s="156">
        <v>15120</v>
      </c>
      <c r="D72" s="68"/>
      <c r="E72" s="17"/>
      <c r="F72" s="17"/>
      <c r="G72" s="68"/>
      <c r="H72" s="17"/>
      <c r="K72" s="68"/>
      <c r="N72" s="141"/>
      <c r="O72" s="141"/>
    </row>
    <row r="73" spans="2:15" ht="13.35" customHeight="1" x14ac:dyDescent="0.2">
      <c r="B73" s="146" t="s">
        <v>142</v>
      </c>
      <c r="C73" s="69">
        <v>4410</v>
      </c>
      <c r="D73" s="5"/>
      <c r="E73" s="17"/>
      <c r="F73" s="17"/>
      <c r="G73" s="5"/>
      <c r="H73" s="17"/>
      <c r="K73" s="5"/>
      <c r="N73" s="138"/>
      <c r="O73" s="138"/>
    </row>
    <row r="74" spans="2:15" ht="13.35" customHeight="1" x14ac:dyDescent="0.2">
      <c r="B74" s="148" t="s">
        <v>143</v>
      </c>
      <c r="C74" s="67">
        <v>10710</v>
      </c>
      <c r="D74" s="5"/>
      <c r="E74" s="17"/>
      <c r="F74" s="17"/>
      <c r="G74" s="5"/>
      <c r="H74" s="17"/>
      <c r="K74" s="5"/>
      <c r="N74" s="138"/>
      <c r="O74" s="138"/>
    </row>
    <row r="75" spans="2:15" ht="17.100000000000001" customHeight="1" x14ac:dyDescent="0.25">
      <c r="B75" s="135" t="s">
        <v>144</v>
      </c>
      <c r="C75" s="157">
        <v>0</v>
      </c>
      <c r="D75" s="5"/>
      <c r="E75" s="17"/>
      <c r="F75" s="17"/>
      <c r="G75" s="5"/>
      <c r="H75" s="17"/>
      <c r="K75" s="5"/>
    </row>
    <row r="76" spans="2:15" ht="13.35" customHeight="1" x14ac:dyDescent="0.2">
      <c r="B76" s="149" t="s">
        <v>218</v>
      </c>
      <c r="C76" s="69">
        <v>0</v>
      </c>
      <c r="D76" s="5"/>
      <c r="E76" s="17"/>
      <c r="F76" s="17"/>
      <c r="G76" s="5"/>
      <c r="H76" s="17"/>
      <c r="K76" s="5"/>
      <c r="N76" s="138"/>
      <c r="O76" s="138"/>
    </row>
    <row r="77" spans="2:15" ht="13.35" customHeight="1" x14ac:dyDescent="0.2">
      <c r="B77" s="149" t="s">
        <v>145</v>
      </c>
      <c r="C77" s="69">
        <v>0</v>
      </c>
      <c r="D77" s="5"/>
      <c r="E77" s="17"/>
      <c r="F77" s="17"/>
      <c r="G77" s="5"/>
      <c r="H77" s="17"/>
      <c r="K77" s="5"/>
      <c r="N77" s="138"/>
      <c r="O77" s="138"/>
    </row>
    <row r="78" spans="2:15" ht="15" x14ac:dyDescent="0.25">
      <c r="B78" s="136" t="s">
        <v>146</v>
      </c>
      <c r="C78" s="151">
        <v>1216383.2699999998</v>
      </c>
      <c r="D78" s="71"/>
      <c r="E78" s="17"/>
      <c r="F78" s="17"/>
      <c r="G78" s="71"/>
      <c r="H78" s="17"/>
      <c r="K78" s="71"/>
      <c r="N78" s="142"/>
      <c r="O78" s="142"/>
    </row>
    <row r="79" spans="2:15" s="17" customFormat="1" x14ac:dyDescent="0.2"/>
    <row r="80" spans="2:15" s="17" customFormat="1" x14ac:dyDescent="0.2"/>
    <row r="81" spans="2:15" s="17" customFormat="1" ht="15" x14ac:dyDescent="0.25">
      <c r="B81" s="205" t="s">
        <v>147</v>
      </c>
      <c r="C81" s="77"/>
      <c r="D81" s="72"/>
      <c r="G81" s="72"/>
      <c r="K81" s="72"/>
      <c r="N81" s="72"/>
      <c r="O81" s="72"/>
    </row>
    <row r="82" spans="2:15" s="17" customFormat="1" ht="15" x14ac:dyDescent="0.25">
      <c r="B82" s="153" t="s">
        <v>148</v>
      </c>
      <c r="C82" s="166">
        <v>1567766.7720968751</v>
      </c>
      <c r="G82" s="162"/>
      <c r="K82" s="162"/>
      <c r="N82" s="162"/>
      <c r="O82" s="162"/>
    </row>
    <row r="83" spans="2:15" s="17" customFormat="1" ht="15" x14ac:dyDescent="0.25">
      <c r="B83" s="153" t="s">
        <v>149</v>
      </c>
      <c r="C83" s="166">
        <v>1216383.2699999998</v>
      </c>
    </row>
    <row r="84" spans="2:15" s="17" customFormat="1" ht="15" x14ac:dyDescent="0.25">
      <c r="B84" s="153" t="s">
        <v>150</v>
      </c>
      <c r="C84" s="166">
        <v>351383.50209687534</v>
      </c>
    </row>
    <row r="85" spans="2:15" s="17" customFormat="1" x14ac:dyDescent="0.2">
      <c r="C85" s="24"/>
      <c r="H85" s="24"/>
      <c r="I85" s="24"/>
      <c r="L85" s="24"/>
    </row>
    <row r="86" spans="2:15" s="17" customFormat="1" x14ac:dyDescent="0.2"/>
    <row r="87" spans="2:15" s="17" customFormat="1" x14ac:dyDescent="0.2">
      <c r="C87" s="158"/>
      <c r="I87" s="24"/>
    </row>
    <row r="88" spans="2:15" s="17" customFormat="1" x14ac:dyDescent="0.2"/>
    <row r="89" spans="2:15" s="17" customFormat="1" x14ac:dyDescent="0.2"/>
    <row r="90" spans="2:15" s="17" customFormat="1" x14ac:dyDescent="0.2">
      <c r="E90" s="24"/>
    </row>
    <row r="91" spans="2:15" s="17" customFormat="1" x14ac:dyDescent="0.2"/>
    <row r="92" spans="2:15" s="17" customFormat="1" x14ac:dyDescent="0.2"/>
    <row r="93" spans="2:15" s="17" customFormat="1" x14ac:dyDescent="0.2"/>
    <row r="94" spans="2:15" s="17" customFormat="1" x14ac:dyDescent="0.2"/>
    <row r="95" spans="2:15" s="17" customFormat="1" x14ac:dyDescent="0.2"/>
    <row r="96" spans="2:15" s="17" customFormat="1" x14ac:dyDescent="0.2"/>
    <row r="97" s="17" customFormat="1" x14ac:dyDescent="0.2"/>
    <row r="98" s="17" customFormat="1" x14ac:dyDescent="0.2"/>
  </sheetData>
  <autoFilter ref="C18:C85" xr:uid="{89670EDD-7877-493C-8EDD-41B907481957}"/>
  <mergeCells count="4">
    <mergeCell ref="B2:G2"/>
    <mergeCell ref="B21:B22"/>
    <mergeCell ref="C21:C22"/>
    <mergeCell ref="B18:C19"/>
  </mergeCells>
  <pageMargins left="0.51181102362204722" right="0.51181102362204722" top="0.78740157480314965" bottom="0.78740157480314965" header="0.31496062992125984" footer="0.31496062992125984"/>
  <pageSetup paperSize="9" scale="35" fitToHeight="0" orientation="portrait" r:id="rId1"/>
  <colBreaks count="1" manualBreakCount="1">
    <brk id="7" max="8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464C-FD3C-45A1-8B61-284F214CD57A}">
  <dimension ref="B1:D20"/>
  <sheetViews>
    <sheetView workbookViewId="0">
      <selection activeCell="C4" sqref="C4"/>
    </sheetView>
  </sheetViews>
  <sheetFormatPr defaultRowHeight="15" x14ac:dyDescent="0.25"/>
  <cols>
    <col min="3" max="3" width="91.7109375" bestFit="1" customWidth="1"/>
  </cols>
  <sheetData>
    <row r="1" spans="2:4" x14ac:dyDescent="0.25">
      <c r="C1" s="163" t="s">
        <v>206</v>
      </c>
    </row>
    <row r="2" spans="2:4" x14ac:dyDescent="0.25">
      <c r="B2" s="164">
        <v>1</v>
      </c>
      <c r="C2" s="22" t="s">
        <v>205</v>
      </c>
      <c r="D2" s="22"/>
    </row>
    <row r="3" spans="2:4" x14ac:dyDescent="0.25">
      <c r="B3" s="164">
        <v>2</v>
      </c>
      <c r="C3" s="22" t="s">
        <v>207</v>
      </c>
      <c r="D3" s="22"/>
    </row>
    <row r="4" spans="2:4" x14ac:dyDescent="0.25">
      <c r="B4" s="164">
        <v>3</v>
      </c>
      <c r="C4" s="22" t="s">
        <v>208</v>
      </c>
      <c r="D4" s="22"/>
    </row>
    <row r="5" spans="2:4" x14ac:dyDescent="0.25">
      <c r="B5" s="164">
        <v>5</v>
      </c>
      <c r="C5" s="22" t="s">
        <v>209</v>
      </c>
      <c r="D5" s="22"/>
    </row>
    <row r="6" spans="2:4" x14ac:dyDescent="0.25">
      <c r="B6" s="164">
        <v>6</v>
      </c>
      <c r="C6" s="22" t="s">
        <v>210</v>
      </c>
      <c r="D6" s="22"/>
    </row>
    <row r="7" spans="2:4" x14ac:dyDescent="0.25">
      <c r="B7" s="164">
        <v>7</v>
      </c>
      <c r="C7" s="22" t="s">
        <v>211</v>
      </c>
      <c r="D7" s="22"/>
    </row>
    <row r="8" spans="2:4" x14ac:dyDescent="0.25">
      <c r="B8" s="164">
        <v>8</v>
      </c>
      <c r="C8" s="22" t="s">
        <v>212</v>
      </c>
      <c r="D8" s="22"/>
    </row>
    <row r="9" spans="2:4" x14ac:dyDescent="0.25">
      <c r="B9" s="164">
        <v>9</v>
      </c>
      <c r="C9" s="22" t="s">
        <v>213</v>
      </c>
      <c r="D9" s="22"/>
    </row>
    <row r="10" spans="2:4" x14ac:dyDescent="0.25">
      <c r="B10" s="164">
        <v>10</v>
      </c>
      <c r="C10" s="22" t="s">
        <v>214</v>
      </c>
      <c r="D10" s="22"/>
    </row>
    <row r="11" spans="2:4" x14ac:dyDescent="0.25">
      <c r="B11" s="164">
        <v>11</v>
      </c>
      <c r="C11" s="22" t="s">
        <v>215</v>
      </c>
      <c r="D11" s="22"/>
    </row>
    <row r="12" spans="2:4" x14ac:dyDescent="0.25">
      <c r="B12" s="164">
        <v>12</v>
      </c>
      <c r="C12" s="22" t="s">
        <v>216</v>
      </c>
      <c r="D12" s="22"/>
    </row>
    <row r="13" spans="2:4" x14ac:dyDescent="0.25">
      <c r="B13" s="164">
        <v>13</v>
      </c>
      <c r="C13" s="22" t="s">
        <v>217</v>
      </c>
      <c r="D13" s="22"/>
    </row>
    <row r="14" spans="2:4" x14ac:dyDescent="0.25">
      <c r="B14" s="22"/>
      <c r="C14" s="22"/>
      <c r="D14" s="22"/>
    </row>
    <row r="15" spans="2:4" x14ac:dyDescent="0.25">
      <c r="B15" s="22"/>
      <c r="C15" s="22"/>
      <c r="D15" s="22"/>
    </row>
    <row r="16" spans="2:4" x14ac:dyDescent="0.25">
      <c r="B16" s="22"/>
      <c r="C16" s="22"/>
      <c r="D16" s="22"/>
    </row>
    <row r="17" spans="2:4" x14ac:dyDescent="0.25">
      <c r="B17" s="22"/>
      <c r="C17" s="22"/>
      <c r="D17" s="22"/>
    </row>
    <row r="18" spans="2:4" x14ac:dyDescent="0.25">
      <c r="B18" s="22"/>
      <c r="C18" s="22"/>
      <c r="D18" s="22"/>
    </row>
    <row r="19" spans="2:4" x14ac:dyDescent="0.25">
      <c r="B19" s="22"/>
      <c r="C19" s="22"/>
      <c r="D19" s="22"/>
    </row>
    <row r="20" spans="2:4" x14ac:dyDescent="0.25">
      <c r="B20" s="22"/>
      <c r="C20" s="22"/>
      <c r="D20" s="2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38A4-2E89-4CE7-B7F5-3083BD59E332}">
  <dimension ref="B1:G56"/>
  <sheetViews>
    <sheetView zoomScale="85" zoomScaleNormal="85" workbookViewId="0">
      <selection activeCell="B27" sqref="B27:E27"/>
    </sheetView>
  </sheetViews>
  <sheetFormatPr defaultColWidth="8.85546875" defaultRowHeight="14.25" x14ac:dyDescent="0.2"/>
  <cols>
    <col min="1" max="1" width="8.85546875" style="1"/>
    <col min="2" max="2" width="54" style="1" customWidth="1"/>
    <col min="3" max="3" width="34.85546875" style="1" customWidth="1"/>
    <col min="4" max="4" width="17.85546875" style="1" customWidth="1"/>
    <col min="5" max="5" width="17.140625" style="1" customWidth="1"/>
    <col min="6" max="6" width="8.85546875" style="1"/>
    <col min="7" max="7" width="16.5703125" style="1" bestFit="1" customWidth="1"/>
    <col min="8" max="16384" width="8.85546875" style="1"/>
  </cols>
  <sheetData>
    <row r="1" spans="2:5" ht="14.45" customHeight="1" x14ac:dyDescent="0.2">
      <c r="B1" s="204" t="s">
        <v>151</v>
      </c>
      <c r="C1" s="204"/>
      <c r="D1" s="204"/>
      <c r="E1" s="4"/>
    </row>
    <row r="2" spans="2:5" x14ac:dyDescent="0.2">
      <c r="B2" s="7" t="s">
        <v>152</v>
      </c>
      <c r="C2" s="15" t="s">
        <v>153</v>
      </c>
      <c r="D2" s="7" t="s">
        <v>154</v>
      </c>
      <c r="E2" s="4"/>
    </row>
    <row r="3" spans="2:5" x14ac:dyDescent="0.2">
      <c r="B3" s="4" t="s">
        <v>155</v>
      </c>
      <c r="C3" s="4" t="s">
        <v>156</v>
      </c>
      <c r="D3" s="8">
        <v>50000</v>
      </c>
      <c r="E3" s="4"/>
    </row>
    <row r="4" spans="2:5" x14ac:dyDescent="0.2">
      <c r="B4" s="4" t="s">
        <v>157</v>
      </c>
      <c r="C4" s="4" t="s">
        <v>156</v>
      </c>
      <c r="D4" s="8">
        <v>79000</v>
      </c>
      <c r="E4" s="4"/>
    </row>
    <row r="5" spans="2:5" x14ac:dyDescent="0.2">
      <c r="B5" s="4" t="s">
        <v>158</v>
      </c>
      <c r="C5" s="4" t="s">
        <v>156</v>
      </c>
      <c r="D5" s="8">
        <v>79000</v>
      </c>
      <c r="E5" s="4"/>
    </row>
    <row r="6" spans="2:5" ht="39" customHeight="1" x14ac:dyDescent="0.2">
      <c r="B6" s="20" t="s">
        <v>159</v>
      </c>
      <c r="C6" s="9" t="s">
        <v>160</v>
      </c>
      <c r="D6" s="8">
        <v>57000</v>
      </c>
      <c r="E6" s="4"/>
    </row>
    <row r="7" spans="2:5" x14ac:dyDescent="0.2">
      <c r="B7" s="4" t="s">
        <v>159</v>
      </c>
      <c r="C7" s="4" t="s">
        <v>156</v>
      </c>
      <c r="D7" s="8">
        <v>57000</v>
      </c>
      <c r="E7" s="4"/>
    </row>
    <row r="8" spans="2:5" ht="15" customHeight="1" x14ac:dyDescent="0.2">
      <c r="B8" s="4" t="s">
        <v>159</v>
      </c>
      <c r="C8" s="9" t="s">
        <v>161</v>
      </c>
      <c r="D8" s="8">
        <v>57000</v>
      </c>
      <c r="E8" s="4"/>
    </row>
    <row r="9" spans="2:5" x14ac:dyDescent="0.2">
      <c r="B9" s="5" t="s">
        <v>162</v>
      </c>
      <c r="C9" s="5" t="s">
        <v>156</v>
      </c>
      <c r="D9" s="21">
        <v>79000</v>
      </c>
      <c r="E9" s="4"/>
    </row>
    <row r="10" spans="2:5" x14ac:dyDescent="0.2">
      <c r="B10" s="5" t="s">
        <v>163</v>
      </c>
      <c r="C10" s="5" t="s">
        <v>156</v>
      </c>
      <c r="D10" s="21">
        <v>57000</v>
      </c>
      <c r="E10" s="4"/>
    </row>
    <row r="11" spans="2:5" x14ac:dyDescent="0.2">
      <c r="B11" s="5" t="s">
        <v>163</v>
      </c>
      <c r="C11" s="5" t="s">
        <v>156</v>
      </c>
      <c r="D11" s="21">
        <v>57000</v>
      </c>
      <c r="E11" s="4"/>
    </row>
    <row r="12" spans="2:5" x14ac:dyDescent="0.2">
      <c r="B12" s="4"/>
      <c r="C12" s="4"/>
      <c r="D12" s="10">
        <f>SUM(D3:D11)</f>
        <v>572000</v>
      </c>
      <c r="E12" s="4"/>
    </row>
    <row r="13" spans="2:5" x14ac:dyDescent="0.2">
      <c r="B13" s="204" t="s">
        <v>164</v>
      </c>
      <c r="C13" s="204"/>
      <c r="D13" s="204"/>
      <c r="E13" s="4"/>
    </row>
    <row r="14" spans="2:5" x14ac:dyDescent="0.2">
      <c r="B14" s="7" t="s">
        <v>152</v>
      </c>
      <c r="C14" s="15" t="s">
        <v>165</v>
      </c>
      <c r="D14" s="7" t="s">
        <v>166</v>
      </c>
      <c r="E14" s="4"/>
    </row>
    <row r="15" spans="2:5" x14ac:dyDescent="0.2">
      <c r="B15" s="11" t="s">
        <v>167</v>
      </c>
      <c r="C15" s="16" t="s">
        <v>168</v>
      </c>
      <c r="D15" s="21">
        <v>80000</v>
      </c>
      <c r="E15" s="4"/>
    </row>
    <row r="16" spans="2:5" x14ac:dyDescent="0.2">
      <c r="B16" s="11" t="s">
        <v>169</v>
      </c>
      <c r="C16" s="16" t="s">
        <v>170</v>
      </c>
      <c r="D16" s="8">
        <v>0</v>
      </c>
      <c r="E16" s="4"/>
    </row>
    <row r="17" spans="2:5" x14ac:dyDescent="0.2">
      <c r="B17" s="11" t="s">
        <v>171</v>
      </c>
      <c r="C17" s="16" t="s">
        <v>168</v>
      </c>
      <c r="D17" s="8">
        <v>0</v>
      </c>
      <c r="E17" s="4"/>
    </row>
    <row r="18" spans="2:5" ht="25.5" x14ac:dyDescent="0.2">
      <c r="B18" s="11" t="s">
        <v>172</v>
      </c>
      <c r="C18" s="16" t="s">
        <v>168</v>
      </c>
      <c r="D18" s="8">
        <v>5000</v>
      </c>
      <c r="E18" s="4"/>
    </row>
    <row r="19" spans="2:5" ht="25.5" x14ac:dyDescent="0.2">
      <c r="B19" s="11" t="s">
        <v>173</v>
      </c>
      <c r="C19" s="16" t="s">
        <v>170</v>
      </c>
      <c r="D19" s="8">
        <v>0</v>
      </c>
      <c r="E19" s="4"/>
    </row>
    <row r="20" spans="2:5" x14ac:dyDescent="0.2">
      <c r="B20" s="11" t="s">
        <v>174</v>
      </c>
      <c r="C20" s="16" t="s">
        <v>170</v>
      </c>
      <c r="D20" s="8">
        <v>0</v>
      </c>
      <c r="E20" s="4"/>
    </row>
    <row r="21" spans="2:5" ht="31.35" customHeight="1" x14ac:dyDescent="0.2">
      <c r="B21" s="11" t="s">
        <v>175</v>
      </c>
      <c r="C21" s="16" t="s">
        <v>170</v>
      </c>
      <c r="D21" s="8">
        <v>2000</v>
      </c>
      <c r="E21" s="4"/>
    </row>
    <row r="22" spans="2:5" x14ac:dyDescent="0.2">
      <c r="B22" s="11" t="s">
        <v>176</v>
      </c>
      <c r="C22" s="16" t="s">
        <v>168</v>
      </c>
      <c r="D22" s="8">
        <v>11500</v>
      </c>
      <c r="E22" s="4"/>
    </row>
    <row r="23" spans="2:5" x14ac:dyDescent="0.2">
      <c r="B23" s="11" t="s">
        <v>177</v>
      </c>
      <c r="C23" s="16" t="s">
        <v>178</v>
      </c>
      <c r="D23" s="8">
        <v>84000</v>
      </c>
      <c r="E23" s="4"/>
    </row>
    <row r="24" spans="2:5" x14ac:dyDescent="0.2">
      <c r="B24" s="11" t="s">
        <v>179</v>
      </c>
      <c r="C24" s="16" t="s">
        <v>170</v>
      </c>
      <c r="D24" s="8">
        <v>0</v>
      </c>
      <c r="E24" s="4"/>
    </row>
    <row r="25" spans="2:5" x14ac:dyDescent="0.2">
      <c r="B25" s="4"/>
      <c r="C25" s="4"/>
      <c r="D25" s="12">
        <f>SUM(D15:D24)</f>
        <v>182500</v>
      </c>
      <c r="E25" s="4"/>
    </row>
    <row r="26" spans="2:5" x14ac:dyDescent="0.2">
      <c r="B26" s="4"/>
      <c r="C26" s="4"/>
      <c r="D26" s="12"/>
      <c r="E26" s="4"/>
    </row>
    <row r="27" spans="2:5" x14ac:dyDescent="0.2">
      <c r="B27" s="204" t="s">
        <v>180</v>
      </c>
      <c r="C27" s="204"/>
      <c r="D27" s="204"/>
      <c r="E27" s="204"/>
    </row>
    <row r="28" spans="2:5" x14ac:dyDescent="0.2">
      <c r="B28" s="7" t="s">
        <v>152</v>
      </c>
      <c r="C28" s="15" t="s">
        <v>181</v>
      </c>
      <c r="D28" s="7" t="s">
        <v>182</v>
      </c>
      <c r="E28" s="7" t="s">
        <v>183</v>
      </c>
    </row>
    <row r="29" spans="2:5" x14ac:dyDescent="0.2">
      <c r="B29" s="203" t="s">
        <v>184</v>
      </c>
      <c r="C29" s="203"/>
      <c r="D29" s="203"/>
      <c r="E29" s="203"/>
    </row>
    <row r="30" spans="2:5" ht="14.25" customHeight="1" x14ac:dyDescent="0.2">
      <c r="B30" s="11" t="s">
        <v>185</v>
      </c>
      <c r="C30" s="14">
        <v>6</v>
      </c>
      <c r="D30" s="8">
        <v>4900</v>
      </c>
      <c r="E30" s="8">
        <f t="shared" ref="E30:E36" si="0">C30*D30</f>
        <v>29400</v>
      </c>
    </row>
    <row r="31" spans="2:5" x14ac:dyDescent="0.2">
      <c r="B31" s="11" t="s">
        <v>186</v>
      </c>
      <c r="C31" s="13">
        <v>8</v>
      </c>
      <c r="D31" s="8">
        <v>6400</v>
      </c>
      <c r="E31" s="8">
        <f t="shared" si="0"/>
        <v>51200</v>
      </c>
    </row>
    <row r="32" spans="2:5" x14ac:dyDescent="0.2">
      <c r="B32" s="11" t="s">
        <v>187</v>
      </c>
      <c r="C32" s="13">
        <v>6</v>
      </c>
      <c r="D32" s="8">
        <v>500</v>
      </c>
      <c r="E32" s="8">
        <f t="shared" si="0"/>
        <v>3000</v>
      </c>
    </row>
    <row r="33" spans="2:7" x14ac:dyDescent="0.2">
      <c r="B33" s="11" t="s">
        <v>188</v>
      </c>
      <c r="C33" s="13">
        <v>2</v>
      </c>
      <c r="D33" s="8">
        <v>2200</v>
      </c>
      <c r="E33" s="8">
        <f t="shared" si="0"/>
        <v>4400</v>
      </c>
    </row>
    <row r="34" spans="2:7" x14ac:dyDescent="0.2">
      <c r="B34" s="11" t="s">
        <v>189</v>
      </c>
      <c r="C34" s="13">
        <v>6</v>
      </c>
      <c r="D34" s="8">
        <v>270</v>
      </c>
      <c r="E34" s="8">
        <f t="shared" si="0"/>
        <v>1620</v>
      </c>
    </row>
    <row r="35" spans="2:7" x14ac:dyDescent="0.2">
      <c r="B35" s="11" t="s">
        <v>190</v>
      </c>
      <c r="C35" s="13">
        <v>8</v>
      </c>
      <c r="D35" s="8">
        <v>450</v>
      </c>
      <c r="E35" s="8">
        <f t="shared" si="0"/>
        <v>3600</v>
      </c>
    </row>
    <row r="36" spans="2:7" x14ac:dyDescent="0.2">
      <c r="B36" s="11" t="s">
        <v>191</v>
      </c>
      <c r="C36" s="13">
        <v>3</v>
      </c>
      <c r="D36" s="8">
        <v>1089</v>
      </c>
      <c r="E36" s="8">
        <f t="shared" si="0"/>
        <v>3267</v>
      </c>
    </row>
    <row r="37" spans="2:7" x14ac:dyDescent="0.2">
      <c r="B37" s="11"/>
      <c r="C37" s="13"/>
      <c r="D37" s="8"/>
      <c r="E37" s="10">
        <f>SUM(E30:E36)</f>
        <v>96487</v>
      </c>
    </row>
    <row r="38" spans="2:7" x14ac:dyDescent="0.2">
      <c r="B38" s="203" t="s">
        <v>192</v>
      </c>
      <c r="C38" s="203"/>
      <c r="D38" s="203"/>
      <c r="E38" s="203"/>
    </row>
    <row r="39" spans="2:7" x14ac:dyDescent="0.2">
      <c r="B39" s="11" t="s">
        <v>193</v>
      </c>
      <c r="C39" s="13">
        <v>9</v>
      </c>
      <c r="D39" s="8">
        <v>1750</v>
      </c>
      <c r="E39" s="8">
        <f>D39*C39</f>
        <v>15750</v>
      </c>
    </row>
    <row r="40" spans="2:7" x14ac:dyDescent="0.2">
      <c r="B40" s="11" t="s">
        <v>194</v>
      </c>
      <c r="C40" s="13">
        <v>9</v>
      </c>
      <c r="D40" s="8">
        <v>1079</v>
      </c>
      <c r="E40" s="8">
        <f>D40*C40</f>
        <v>9711</v>
      </c>
    </row>
    <row r="41" spans="2:7" x14ac:dyDescent="0.2">
      <c r="B41" s="11"/>
      <c r="C41" s="13"/>
      <c r="D41" s="8"/>
      <c r="E41" s="10">
        <f>SUM(E39:E40)</f>
        <v>25461</v>
      </c>
      <c r="G41" s="6">
        <f>E41+E37</f>
        <v>121948</v>
      </c>
    </row>
    <row r="42" spans="2:7" x14ac:dyDescent="0.2">
      <c r="B42" s="203" t="s">
        <v>195</v>
      </c>
      <c r="C42" s="203"/>
      <c r="D42" s="203"/>
      <c r="E42" s="203"/>
    </row>
    <row r="43" spans="2:7" x14ac:dyDescent="0.2">
      <c r="B43" s="11" t="s">
        <v>196</v>
      </c>
      <c r="C43" s="19">
        <v>12</v>
      </c>
      <c r="D43" s="8">
        <v>100</v>
      </c>
      <c r="E43" s="8">
        <f t="shared" ref="E43:E49" si="1">D43*C43</f>
        <v>1200</v>
      </c>
    </row>
    <row r="44" spans="2:7" x14ac:dyDescent="0.2">
      <c r="B44" s="11" t="s">
        <v>197</v>
      </c>
      <c r="C44" s="19">
        <v>12</v>
      </c>
      <c r="D44" s="8">
        <v>100</v>
      </c>
      <c r="E44" s="8">
        <f t="shared" si="1"/>
        <v>1200</v>
      </c>
    </row>
    <row r="45" spans="2:7" x14ac:dyDescent="0.2">
      <c r="B45" s="11" t="s">
        <v>198</v>
      </c>
      <c r="C45" s="19">
        <v>9</v>
      </c>
      <c r="D45" s="8">
        <v>2000</v>
      </c>
      <c r="E45" s="8">
        <f t="shared" si="1"/>
        <v>18000</v>
      </c>
    </row>
    <row r="46" spans="2:7" x14ac:dyDescent="0.2">
      <c r="B46" s="11" t="s">
        <v>199</v>
      </c>
      <c r="C46" s="19">
        <v>12</v>
      </c>
      <c r="D46" s="8">
        <v>100</v>
      </c>
      <c r="E46" s="8">
        <f t="shared" si="1"/>
        <v>1200</v>
      </c>
    </row>
    <row r="47" spans="2:7" ht="17.45" customHeight="1" x14ac:dyDescent="0.2">
      <c r="B47" s="11" t="s">
        <v>200</v>
      </c>
      <c r="C47" s="19">
        <v>12</v>
      </c>
      <c r="D47" s="8">
        <v>1750</v>
      </c>
      <c r="E47" s="8">
        <f t="shared" si="1"/>
        <v>21000</v>
      </c>
    </row>
    <row r="48" spans="2:7" ht="17.45" customHeight="1" x14ac:dyDescent="0.2">
      <c r="B48" s="11" t="s">
        <v>201</v>
      </c>
      <c r="C48" s="19">
        <v>12</v>
      </c>
      <c r="D48" s="8">
        <v>500</v>
      </c>
      <c r="E48" s="8">
        <f t="shared" si="1"/>
        <v>6000</v>
      </c>
    </row>
    <row r="49" spans="2:5" ht="17.45" customHeight="1" x14ac:dyDescent="0.2">
      <c r="B49" s="11" t="s">
        <v>202</v>
      </c>
      <c r="C49" s="19">
        <v>36</v>
      </c>
      <c r="D49" s="8">
        <v>200</v>
      </c>
      <c r="E49" s="8">
        <f t="shared" si="1"/>
        <v>7200</v>
      </c>
    </row>
    <row r="50" spans="2:5" x14ac:dyDescent="0.2">
      <c r="C50" s="17"/>
      <c r="E50" s="10">
        <f>SUM(E43:E49)</f>
        <v>55800</v>
      </c>
    </row>
    <row r="51" spans="2:5" x14ac:dyDescent="0.2">
      <c r="C51" s="17"/>
    </row>
    <row r="54" spans="2:5" ht="15" x14ac:dyDescent="0.25">
      <c r="B54" s="2" t="s">
        <v>203</v>
      </c>
      <c r="C54" s="18">
        <f>E50+E41+E37+D25+D12</f>
        <v>932248</v>
      </c>
    </row>
    <row r="56" spans="2:5" x14ac:dyDescent="0.2">
      <c r="B56" s="1" t="s">
        <v>204</v>
      </c>
    </row>
  </sheetData>
  <mergeCells count="6">
    <mergeCell ref="B42:E42"/>
    <mergeCell ref="B27:E27"/>
    <mergeCell ref="B13:D13"/>
    <mergeCell ref="B1:D1"/>
    <mergeCell ref="B29:E29"/>
    <mergeCell ref="B38:E3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C9C19BE4C1D40B32081E961C81F6A" ma:contentTypeVersion="12" ma:contentTypeDescription="Crie um novo documento." ma:contentTypeScope="" ma:versionID="32f8493ccddc0406e24e82c39b33c9fb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ceb6b556250220488c0d42a0e66d8127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C8AFF6-3254-49E9-BB0A-C2F2B48DEDAB}"/>
</file>

<file path=customXml/itemProps2.xml><?xml version="1.0" encoding="utf-8"?>
<ds:datastoreItem xmlns:ds="http://schemas.openxmlformats.org/officeDocument/2006/customXml" ds:itemID="{D594C7C8-C892-4342-935A-B5E37EC1E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72C3D-9E17-4DCE-98E2-D08DFDA47193}">
  <ds:schemaRefs>
    <ds:schemaRef ds:uri="http://purl.org/dc/terms/"/>
    <ds:schemaRef ds:uri="http://purl.org/dc/dcmitype/"/>
    <ds:schemaRef ds:uri="abd9f8ed-47bc-4efc-be6d-d49aec1b14db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LEGENDA</vt:lpstr>
      <vt:lpstr>PROJEÇÃO DAS RECEITAS</vt:lpstr>
      <vt:lpstr>CARGOS E SALÁRIOS</vt:lpstr>
      <vt:lpstr> POA GLOBAL</vt:lpstr>
      <vt:lpstr>Check list</vt:lpstr>
      <vt:lpstr>Simulação - possível</vt:lpstr>
      <vt:lpstr>' POA GLOBAL'!Area_de_impressao</vt:lpstr>
      <vt:lpstr>LEGENDA!Area_de_impressao</vt:lpstr>
      <vt:lpstr>'PROJEÇÃO DAS RECEITAS'!Area_de_impressao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Rúbia Santos Barbosa Mansur</dc:creator>
  <cp:keywords/>
  <dc:description/>
  <cp:lastModifiedBy>André Rodrigues de Oliveira</cp:lastModifiedBy>
  <cp:revision/>
  <cp:lastPrinted>2025-11-05T13:30:53Z</cp:lastPrinted>
  <dcterms:created xsi:type="dcterms:W3CDTF">2025-03-24T18:38:11Z</dcterms:created>
  <dcterms:modified xsi:type="dcterms:W3CDTF">2025-11-05T14:56:13Z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